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60" yWindow="90" windowWidth="10680" windowHeight="4425" firstSheet="1" activeTab="1"/>
  </bookViews>
  <sheets>
    <sheet name="1" sheetId="5" state="hidden" r:id="rId1"/>
    <sheet name="DIREKT_TŐKÉSÍTÉS_ÖSSZEFOG" sheetId="12" r:id="rId2"/>
    <sheet name="0_BP_VIII" sheetId="1" r:id="rId3"/>
    <sheet name="3_Lőrinci" sheetId="6" state="hidden" r:id="rId4"/>
    <sheet name="1_Debrecen" sheetId="8" r:id="rId5"/>
    <sheet name="2_Nyíregyháza_1" sheetId="7" r:id="rId6"/>
    <sheet name="3_Nyíregyháza_2" sheetId="9" r:id="rId7"/>
    <sheet name="5_Gyönygyös" sheetId="10" state="hidden" r:id="rId8"/>
    <sheet name="4_Alsózsolca" sheetId="11" r:id="rId9"/>
    <sheet name="HUF_EUR_2014_2015" sheetId="2" r:id="rId10"/>
    <sheet name="ÉKS-2014" sheetId="3" r:id="rId11"/>
  </sheets>
  <definedNames>
    <definedName name="_xlnm.Print_Area" localSheetId="10">'ÉKS-2014'!$A$1:$R$33</definedName>
  </definedNames>
  <calcPr calcId="125725"/>
</workbook>
</file>

<file path=xl/calcChain.xml><?xml version="1.0" encoding="utf-8"?>
<calcChain xmlns="http://schemas.openxmlformats.org/spreadsheetml/2006/main">
  <c r="I17" i="11"/>
  <c r="D15"/>
  <c r="D14"/>
  <c r="E260" i="2"/>
  <c r="C260"/>
  <c r="K20" i="11"/>
  <c r="J14" s="1"/>
  <c r="D7" i="12"/>
  <c r="C7"/>
  <c r="D12"/>
  <c r="D11"/>
  <c r="D10"/>
  <c r="D9"/>
  <c r="C12"/>
  <c r="C11"/>
  <c r="C10"/>
  <c r="C9"/>
  <c r="F21" i="11"/>
  <c r="D21" s="1"/>
  <c r="D22" s="1"/>
  <c r="H10"/>
  <c r="H9"/>
  <c r="D2"/>
  <c r="J10" s="1"/>
  <c r="D2" i="9"/>
  <c r="H9"/>
  <c r="H10"/>
  <c r="J10"/>
  <c r="H10" i="7"/>
  <c r="H9"/>
  <c r="D2"/>
  <c r="H10" i="8"/>
  <c r="H9"/>
  <c r="D2"/>
  <c r="E7" i="12"/>
  <c r="J43" i="11"/>
  <c r="H43"/>
  <c r="F42"/>
  <c r="D42"/>
  <c r="D44" s="1"/>
  <c r="D45" s="1"/>
  <c r="F32"/>
  <c r="D29"/>
  <c r="D37" s="1"/>
  <c r="H21"/>
  <c r="H27"/>
  <c r="F27" s="1"/>
  <c r="D27" s="1"/>
  <c r="D33" s="1"/>
  <c r="F20"/>
  <c r="J42" i="10"/>
  <c r="D42" s="1"/>
  <c r="D44" s="1"/>
  <c r="D45" s="1"/>
  <c r="H42"/>
  <c r="F42"/>
  <c r="F32"/>
  <c r="D29"/>
  <c r="D37"/>
  <c r="H21"/>
  <c r="D21"/>
  <c r="D31"/>
  <c r="K20"/>
  <c r="H27" s="1"/>
  <c r="F27" s="1"/>
  <c r="D27" s="1"/>
  <c r="D33" s="1"/>
  <c r="D34" s="1"/>
  <c r="D35" s="1"/>
  <c r="F20"/>
  <c r="H10"/>
  <c r="H9"/>
  <c r="D2"/>
  <c r="J10"/>
  <c r="J42" i="9"/>
  <c r="H42"/>
  <c r="F42"/>
  <c r="D42" s="1"/>
  <c r="F32"/>
  <c r="D29"/>
  <c r="D37"/>
  <c r="K20"/>
  <c r="F21" s="1"/>
  <c r="F20"/>
  <c r="D21" i="8"/>
  <c r="H32" s="1"/>
  <c r="D32" s="1"/>
  <c r="J43" i="7"/>
  <c r="D42"/>
  <c r="D44" s="1"/>
  <c r="D45" s="1"/>
  <c r="H43"/>
  <c r="F42"/>
  <c r="F32"/>
  <c r="D29"/>
  <c r="D37" s="1"/>
  <c r="H21"/>
  <c r="D21"/>
  <c r="D31"/>
  <c r="K20"/>
  <c r="H27" s="1"/>
  <c r="F27" s="1"/>
  <c r="D27" s="1"/>
  <c r="D33" s="1"/>
  <c r="F20"/>
  <c r="D15"/>
  <c r="J10"/>
  <c r="J42" i="8"/>
  <c r="H42"/>
  <c r="F42"/>
  <c r="F32"/>
  <c r="D29"/>
  <c r="D37" s="1"/>
  <c r="H21"/>
  <c r="K20"/>
  <c r="H27"/>
  <c r="F27" s="1"/>
  <c r="D27" s="1"/>
  <c r="D33" s="1"/>
  <c r="F20"/>
  <c r="J10"/>
  <c r="J42" i="6"/>
  <c r="D42" s="1"/>
  <c r="H42"/>
  <c r="H10"/>
  <c r="H9"/>
  <c r="F42"/>
  <c r="F32"/>
  <c r="D29"/>
  <c r="D37"/>
  <c r="H21"/>
  <c r="D21"/>
  <c r="D31"/>
  <c r="K20"/>
  <c r="H27" s="1"/>
  <c r="F27" s="1"/>
  <c r="D27" s="1"/>
  <c r="D33" s="1"/>
  <c r="D34" s="1"/>
  <c r="D35" s="1"/>
  <c r="F20"/>
  <c r="D15"/>
  <c r="D2"/>
  <c r="J10"/>
  <c r="F20" i="1"/>
  <c r="H42" i="5"/>
  <c r="J42"/>
  <c r="D42"/>
  <c r="F20"/>
  <c r="H10"/>
  <c r="J10"/>
  <c r="H9"/>
  <c r="F42"/>
  <c r="F32"/>
  <c r="D29"/>
  <c r="D37"/>
  <c r="H21"/>
  <c r="D21"/>
  <c r="D31"/>
  <c r="K20"/>
  <c r="H27" s="1"/>
  <c r="F27" s="1"/>
  <c r="D27" s="1"/>
  <c r="D33" s="1"/>
  <c r="D34" s="1"/>
  <c r="D35" s="1"/>
  <c r="D2"/>
  <c r="F42" i="1"/>
  <c r="J42"/>
  <c r="H42"/>
  <c r="R27" i="3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H9" i="1"/>
  <c r="D2"/>
  <c r="H10"/>
  <c r="F32"/>
  <c r="D29"/>
  <c r="D37"/>
  <c r="H21"/>
  <c r="K20"/>
  <c r="J21"/>
  <c r="D258" i="2"/>
  <c r="E258"/>
  <c r="F258"/>
  <c r="G258"/>
  <c r="C258"/>
  <c r="D21" i="1"/>
  <c r="D22"/>
  <c r="D15"/>
  <c r="D22" i="5"/>
  <c r="H32"/>
  <c r="D32"/>
  <c r="J9"/>
  <c r="J9" i="1"/>
  <c r="J10"/>
  <c r="D42"/>
  <c r="D44"/>
  <c r="D45" s="1"/>
  <c r="D31"/>
  <c r="H32"/>
  <c r="D32"/>
  <c r="H27"/>
  <c r="F27" s="1"/>
  <c r="D27" s="1"/>
  <c r="D33" s="1"/>
  <c r="D34" s="1"/>
  <c r="D35" s="1"/>
  <c r="J21" i="8"/>
  <c r="J21" i="10"/>
  <c r="J21" i="11"/>
  <c r="D22" i="10"/>
  <c r="H32"/>
  <c r="D32"/>
  <c r="J9"/>
  <c r="J9" i="9"/>
  <c r="D42" i="8"/>
  <c r="D22" i="7"/>
  <c r="E10" i="12" s="1"/>
  <c r="H32" i="7"/>
  <c r="D32"/>
  <c r="J9"/>
  <c r="D44" i="8"/>
  <c r="D45" s="1"/>
  <c r="D47" s="1"/>
  <c r="D48" s="1"/>
  <c r="J9"/>
  <c r="D31"/>
  <c r="D22" i="6"/>
  <c r="H32"/>
  <c r="D32"/>
  <c r="J9"/>
  <c r="J21" i="5"/>
  <c r="J13" i="11" l="1"/>
  <c r="J12"/>
  <c r="J16"/>
  <c r="J17" s="1"/>
  <c r="D44" i="5"/>
  <c r="D45" s="1"/>
  <c r="J21" i="7"/>
  <c r="E12" i="12"/>
  <c r="H32" i="11"/>
  <c r="D32" s="1"/>
  <c r="D31"/>
  <c r="D47"/>
  <c r="D48" s="1"/>
  <c r="J9"/>
  <c r="D47" i="1"/>
  <c r="D48"/>
  <c r="D49" i="5"/>
  <c r="D38"/>
  <c r="D39" s="1"/>
  <c r="D40" s="1"/>
  <c r="D49" i="6"/>
  <c r="D38"/>
  <c r="D39" s="1"/>
  <c r="D40" s="1"/>
  <c r="D21" i="9"/>
  <c r="H21"/>
  <c r="J21" s="1"/>
  <c r="D38" i="10"/>
  <c r="D39" s="1"/>
  <c r="D40" s="1"/>
  <c r="D49"/>
  <c r="D47"/>
  <c r="D48" s="1"/>
  <c r="D38" i="1"/>
  <c r="D39" s="1"/>
  <c r="D49"/>
  <c r="D44" i="6"/>
  <c r="D45" s="1"/>
  <c r="J21"/>
  <c r="H27" i="9"/>
  <c r="F27" s="1"/>
  <c r="D27" s="1"/>
  <c r="D33" s="1"/>
  <c r="D22"/>
  <c r="E11" i="12" s="1"/>
  <c r="D31" i="9"/>
  <c r="H32"/>
  <c r="D32" s="1"/>
  <c r="D44"/>
  <c r="D45" s="1"/>
  <c r="D34" i="7"/>
  <c r="D35" s="1"/>
  <c r="D38" s="1"/>
  <c r="D39" s="1"/>
  <c r="D47"/>
  <c r="D48"/>
  <c r="D22" i="8"/>
  <c r="E9" i="12" s="1"/>
  <c r="D34" i="8"/>
  <c r="D35" s="1"/>
  <c r="D38" s="1"/>
  <c r="D39" s="1"/>
  <c r="D47" i="5" l="1"/>
  <c r="D48" s="1"/>
  <c r="D50" s="1"/>
  <c r="D50" i="1"/>
  <c r="G7" i="12" s="1"/>
  <c r="D34" i="11"/>
  <c r="D35" s="1"/>
  <c r="D49" s="1"/>
  <c r="D49" i="8"/>
  <c r="D50" s="1"/>
  <c r="G9" i="12" s="1"/>
  <c r="D49" i="7"/>
  <c r="E14" i="12"/>
  <c r="E15"/>
  <c r="D38" i="11"/>
  <c r="D39" s="1"/>
  <c r="D40" s="1"/>
  <c r="D50"/>
  <c r="G12" i="12" s="1"/>
  <c r="D47" i="6"/>
  <c r="D48" s="1"/>
  <c r="D50" s="1"/>
  <c r="F7" i="12"/>
  <c r="D40" i="1"/>
  <c r="D50" i="10"/>
  <c r="D34" i="9"/>
  <c r="D35" s="1"/>
  <c r="D49" s="1"/>
  <c r="D47"/>
  <c r="D48"/>
  <c r="F10" i="12"/>
  <c r="D40" i="7"/>
  <c r="D50"/>
  <c r="G10" i="12" s="1"/>
  <c r="D40" i="8"/>
  <c r="F9" i="12"/>
  <c r="F12" l="1"/>
  <c r="D38" i="9"/>
  <c r="D39" s="1"/>
  <c r="D50"/>
  <c r="G11" i="12" s="1"/>
  <c r="G14" s="1"/>
  <c r="G15" l="1"/>
  <c r="F11"/>
  <c r="D40" i="9"/>
  <c r="F15" i="12" l="1"/>
  <c r="F14"/>
</calcChain>
</file>

<file path=xl/sharedStrings.xml><?xml version="1.0" encoding="utf-8"?>
<sst xmlns="http://schemas.openxmlformats.org/spreadsheetml/2006/main" count="850" uniqueCount="181">
  <si>
    <t xml:space="preserve"> </t>
  </si>
  <si>
    <t>C kategóriás iroda</t>
  </si>
  <si>
    <t>Irányítószám:</t>
  </si>
  <si>
    <t>INGATLAN MEGNEVEZÉSE:</t>
  </si>
  <si>
    <t>INGATLAN HELYSZINE:</t>
  </si>
  <si>
    <t>Cím-1:</t>
  </si>
  <si>
    <t>Cím-2:</t>
  </si>
  <si>
    <t>Cím-3:</t>
  </si>
  <si>
    <t>INGATLAN KINÁLATI ÁRA:</t>
  </si>
  <si>
    <t>INGATLAN BÉRLETI DÍJA:</t>
  </si>
  <si>
    <t>INGATLAN DIREKT TŐKÉSÍTÉSI RÁTÁJA:</t>
  </si>
  <si>
    <t xml:space="preserve"> Ft/év</t>
  </si>
  <si>
    <t xml:space="preserve"> teljes összeg</t>
  </si>
  <si>
    <t>ALKU A TULAJDONJOGRA:</t>
  </si>
  <si>
    <t>ALKU A BÉRLETRE:</t>
  </si>
  <si>
    <t>BECSÜLT ÉRTÉK (TULAJDONJOG):</t>
  </si>
  <si>
    <t>INGATLAN FIZIKAI ÉS MÉRETADAI:</t>
  </si>
  <si>
    <t>m2</t>
  </si>
  <si>
    <t>Összesített alapterület:</t>
  </si>
  <si>
    <t>Építés éve:</t>
  </si>
  <si>
    <t>Telek térmértéke:</t>
  </si>
  <si>
    <t>Szintterületi mutató:</t>
  </si>
  <si>
    <t xml:space="preserve"> Ft/hó</t>
  </si>
  <si>
    <t>EUR/m2/hó</t>
  </si>
  <si>
    <t>Dátum/ISO</t>
  </si>
  <si>
    <t>CHF</t>
  </si>
  <si>
    <t>EUR</t>
  </si>
  <si>
    <t>GBP</t>
  </si>
  <si>
    <t>USD</t>
  </si>
  <si>
    <t>Egység</t>
  </si>
  <si>
    <t>Ft/m2/hó</t>
  </si>
  <si>
    <t>BEGYŰJTÉSI VESZTESÉG:</t>
  </si>
  <si>
    <t>BÉRLŐ ÁLTAL MEG NEM FIZETETT KÖLTSÉG:</t>
  </si>
  <si>
    <t>Ft/év</t>
  </si>
  <si>
    <t>BECSÜLT ÉVES TÉNYLEGES BÉRLETI BEVÉTEL:</t>
  </si>
  <si>
    <t>Kiinduló, potenciális, elméleti bevétel:</t>
  </si>
  <si>
    <t>Begyűjtési veszteség, későn fiztés, stb:</t>
  </si>
  <si>
    <t>Bérlő által meg nem fizetett üzemeltetési költségek:</t>
  </si>
  <si>
    <t>BECSÜLT TÉNYLEGES BEVÉTEL:</t>
  </si>
  <si>
    <t>ELŐZŐ ÉRTÉK LEFELÉ KERKÍTVE:</t>
  </si>
  <si>
    <t>BECSÜLT INGATLANÉRTÉK:</t>
  </si>
  <si>
    <t>BECS. ADÓ. EL. TÉNYLEGES BÉRLETI BEVÉTEL:</t>
  </si>
  <si>
    <t>BECSÜLT DIREKT TŐKÉSÍTÉSI RÁTA:</t>
  </si>
  <si>
    <t>Adat forrása a tulajdonjogra:</t>
  </si>
  <si>
    <t>Adat forrása a bérleti díjra:</t>
  </si>
  <si>
    <t>www. utcakereso.hu</t>
  </si>
  <si>
    <t>Kód:</t>
  </si>
  <si>
    <t>Dátum:</t>
  </si>
  <si>
    <t>Eltelt idő:</t>
  </si>
  <si>
    <t>VIZSGÁLAT IDŐPONTJA:</t>
  </si>
  <si>
    <t>nap</t>
  </si>
  <si>
    <t>PEST MEGYE</t>
  </si>
  <si>
    <t>Golgota út</t>
  </si>
  <si>
    <t>Cím-4:</t>
  </si>
  <si>
    <t>Budapest, VIII. kerület, Tisztviselőtelep</t>
  </si>
  <si>
    <t>(nincs egyéb adat)</t>
  </si>
  <si>
    <t>ELŐZŐ ALAPJÁN AZ EGYSZERŰSÍTETT MEGTÉRÜLÉSI IDŐ:</t>
  </si>
  <si>
    <t>év</t>
  </si>
  <si>
    <t>STATISZTIKAI ADATSOROK AZ ÚJRAELŐÁLLÍTÁSI KÖLTSÉG KALKULÁCIÓJÁHOZ  - ÉKS-2014</t>
  </si>
  <si>
    <r>
      <t>Ft/m</t>
    </r>
    <r>
      <rPr>
        <b/>
        <vertAlign val="superscript"/>
        <sz val="12"/>
        <rFont val="Garamond"/>
        <family val="1"/>
        <charset val="238"/>
      </rPr>
      <t>2</t>
    </r>
    <r>
      <rPr>
        <b/>
        <sz val="12"/>
        <rFont val="Garamond"/>
        <family val="1"/>
        <charset val="238"/>
      </rPr>
      <t>+ÁFA</t>
    </r>
  </si>
  <si>
    <t>Sorsz.</t>
  </si>
  <si>
    <t>Megnevezés</t>
  </si>
  <si>
    <t>Pálya  és
lelátó építés</t>
  </si>
  <si>
    <t>Szerkezet +szakipar</t>
  </si>
  <si>
    <t>Központi fűtés</t>
  </si>
  <si>
    <t>Víz- és csatornázás</t>
  </si>
  <si>
    <t>Sprinkler</t>
  </si>
  <si>
    <t>Szellőzés</t>
  </si>
  <si>
    <t>Felvonó</t>
  </si>
  <si>
    <t>Épület
villamosság</t>
  </si>
  <si>
    <t>Térvilágítás</t>
  </si>
  <si>
    <t>Külső
közmű</t>
  </si>
  <si>
    <t>Technoló-gia</t>
  </si>
  <si>
    <t>Sporteszköz/mobilia</t>
  </si>
  <si>
    <t>Tervezés</t>
  </si>
  <si>
    <t>Összesen</t>
  </si>
  <si>
    <t>Telepszerű
lakóépület</t>
  </si>
  <si>
    <t>Társasházi
lakóépület</t>
  </si>
  <si>
    <t>Társasházi
foghíj va. Rehabilitáció</t>
  </si>
  <si>
    <t>Családi
ház</t>
  </si>
  <si>
    <t>Irodaház-1
középszintű</t>
  </si>
  <si>
    <t>Irodaház-2
magas igényszintű</t>
  </si>
  <si>
    <t>Iroda-3
földszintes</t>
  </si>
  <si>
    <t>Iskola épület
többszintes</t>
  </si>
  <si>
    <t>Óvoda (200 fh)
városi foghíj</t>
  </si>
  <si>
    <t>Megvalósult egészségügyi intézmények</t>
  </si>
  <si>
    <t>Tanuszoda-1
"A" 1/136 m2 vizfelület</t>
  </si>
  <si>
    <t>Tanuszoda-2
"B" 2/350 m2 vizfelület</t>
  </si>
  <si>
    <t>Tornaterem-1
"A" 12*24 méter</t>
  </si>
  <si>
    <t>Tornaterem-2
"B" 16*30 méter</t>
  </si>
  <si>
    <t>Tornaterem-3
"C2" 27*45 méter</t>
  </si>
  <si>
    <t>Multifunkcionális
sport/rendezv.csarnok 8.000m2</t>
  </si>
  <si>
    <t>Szabadtéri
teniszstadion-1.000m2</t>
  </si>
  <si>
    <t>Szabadtéri
előfüves (6.800m2)</t>
  </si>
  <si>
    <t>Szabadtéri
műfüves (1.000nm)</t>
  </si>
  <si>
    <t>Lakóépület
alápincézés</t>
  </si>
  <si>
    <t>Iroda
mélygarázs</t>
  </si>
  <si>
    <t>Könnyűszerkezetes
raktár (bútorraktár)</t>
  </si>
  <si>
    <t>Szilikát bázisú
raktár (hőszigetelt)</t>
  </si>
  <si>
    <t>Forrás: Építőipari Költségbecslési Segédlet (ÉTK, 2014.)</t>
  </si>
  <si>
    <t>SZERÉNY KIVITEL SZORZÓJA</t>
  </si>
  <si>
    <t>LUXUS KIVITEL SZORZÓJA</t>
  </si>
  <si>
    <t>TELEPSZERŰ</t>
  </si>
  <si>
    <t>TÁRSASHÁZI</t>
  </si>
  <si>
    <t>CSALÁDI HÁZ</t>
  </si>
  <si>
    <t>(ILL FELSŐ HATÁR  NÉLKÜL)</t>
  </si>
  <si>
    <t>RÁTA ELLENŐRZÉSE KÖLTSÉG ALAPÚ MÓDSZERREL</t>
  </si>
  <si>
    <t>FELÉPÍTMÉNY ÚJ ÉRTÉKE:</t>
  </si>
  <si>
    <t>FÖLDTERÜLET ÉS INFRASTRUKTÚRA ARÁNYA:</t>
  </si>
  <si>
    <t>FÖLDTERÜLET ÉS INFRASTRUKTÚRA ÉRTÉKE:</t>
  </si>
  <si>
    <t>Ft/m2</t>
  </si>
  <si>
    <t>INGATLAN BECSÜLT ÚJ ÉRTÉKE:</t>
  </si>
  <si>
    <t>INGATLAN ÖSSZESÍTETT AMORTIZÁCIÓJA-1:</t>
  </si>
  <si>
    <t>INGATLAN ÖSSZESÍTETT AMORTIZÁCIÓJA-2:</t>
  </si>
  <si>
    <t>INGATLAN AMORTIZÁLT ÉRTÉKE:</t>
  </si>
  <si>
    <t>BECSÜLT BRÉLETI BEVÉTEL:</t>
  </si>
  <si>
    <t>DIREKT TŐKÉSÍTÉS KÖLTSÉG MÓDSZERREL:</t>
  </si>
  <si>
    <t>Egyéb adat-1:</t>
  </si>
  <si>
    <t>Egyéb adat-2:</t>
  </si>
  <si>
    <t>Utcai üzlethelyiség (szépségszalon, de büfé vagy kávézó is lehetséges)</t>
  </si>
  <si>
    <t>Budapest, V. kerület, Belváros</t>
  </si>
  <si>
    <t>Veres Pálné utca</t>
  </si>
  <si>
    <t>origoingatlan.hu</t>
  </si>
  <si>
    <t>(nincs adat)</t>
  </si>
  <si>
    <t xml:space="preserve"> Ft/m2</t>
  </si>
  <si>
    <t>Ipari ingatlan</t>
  </si>
  <si>
    <t>NÓGRÁD MEGYE</t>
  </si>
  <si>
    <t>Lőrinci, Mátarvideéki erőmű</t>
  </si>
  <si>
    <t>körül</t>
  </si>
  <si>
    <t>ÉKS</t>
  </si>
  <si>
    <t>Figyelembe vett</t>
  </si>
  <si>
    <t>1977-1980</t>
  </si>
  <si>
    <t>Gyöngyös, ipari park</t>
  </si>
  <si>
    <t>Telephely</t>
  </si>
  <si>
    <t>Kód</t>
  </si>
  <si>
    <t>Település</t>
  </si>
  <si>
    <t>Kínálati</t>
  </si>
  <si>
    <t>Adatok</t>
  </si>
  <si>
    <t>alapján</t>
  </si>
  <si>
    <t>Alku</t>
  </si>
  <si>
    <t>folyamat</t>
  </si>
  <si>
    <t>becslésével</t>
  </si>
  <si>
    <t>Költség</t>
  </si>
  <si>
    <t>módszer</t>
  </si>
  <si>
    <t>ellenőrzésével</t>
  </si>
  <si>
    <t>Direkt Tőkésítési Ráta változatok</t>
  </si>
  <si>
    <t>Szakértői</t>
  </si>
  <si>
    <t>megjegyzés</t>
  </si>
  <si>
    <t>RÉGIÓ KINÁLATI ADATAIBÓL GYŰJTÖTT ÖSSZEHASONLÍTÓ INGATLANOK</t>
  </si>
  <si>
    <t>Funkció</t>
  </si>
  <si>
    <t>Összehasonlításra alkalmas ráták</t>
  </si>
  <si>
    <t>ÁTLAGOS ÉRTÉK:</t>
  </si>
  <si>
    <t>SZÓRÁS:</t>
  </si>
  <si>
    <t>BECSÜLT BÉRLETI BEVÉTEL:</t>
  </si>
  <si>
    <t>HAJDÚ-BIHAR MEGYE</t>
  </si>
  <si>
    <r>
      <t>m</t>
    </r>
    <r>
      <rPr>
        <vertAlign val="superscript"/>
        <sz val="12"/>
        <color theme="1"/>
        <rFont val="Book Antiqua"/>
        <family val="1"/>
        <charset val="238"/>
      </rPr>
      <t>2</t>
    </r>
  </si>
  <si>
    <r>
      <t xml:space="preserve"> Ft/m</t>
    </r>
    <r>
      <rPr>
        <vertAlign val="superscript"/>
        <sz val="12"/>
        <color theme="1"/>
        <rFont val="Book Antiqua"/>
        <family val="1"/>
        <charset val="238"/>
      </rPr>
      <t>2</t>
    </r>
  </si>
  <si>
    <r>
      <t>Ft/m</t>
    </r>
    <r>
      <rPr>
        <vertAlign val="superscript"/>
        <sz val="12"/>
        <color theme="1"/>
        <rFont val="Book Antiqua"/>
        <family val="1"/>
        <charset val="238"/>
      </rPr>
      <t>2</t>
    </r>
    <r>
      <rPr>
        <sz val="12"/>
        <color theme="1"/>
        <rFont val="Book Antiqua"/>
        <family val="2"/>
        <charset val="238"/>
      </rPr>
      <t>/hó</t>
    </r>
  </si>
  <si>
    <r>
      <t>EUR/m</t>
    </r>
    <r>
      <rPr>
        <vertAlign val="superscript"/>
        <sz val="12"/>
        <color theme="1"/>
        <rFont val="Book Antiqua"/>
        <family val="1"/>
        <charset val="238"/>
      </rPr>
      <t>2</t>
    </r>
    <r>
      <rPr>
        <sz val="12"/>
        <color theme="1"/>
        <rFont val="Book Antiqua"/>
        <family val="2"/>
        <charset val="238"/>
      </rPr>
      <t>/hó</t>
    </r>
  </si>
  <si>
    <t>2000-es felújítás</t>
  </si>
  <si>
    <t>Kereskedelmi telephely</t>
  </si>
  <si>
    <t>SZABOLCS-SZATMÁR-bEREG MEGYE</t>
  </si>
  <si>
    <r>
      <t>Ft/m</t>
    </r>
    <r>
      <rPr>
        <vertAlign val="superscript"/>
        <sz val="12"/>
        <color theme="1"/>
        <rFont val="Book Antiqua"/>
        <family val="1"/>
        <charset val="238"/>
      </rPr>
      <t>2</t>
    </r>
  </si>
  <si>
    <t>Egyéb ipari ingatlan</t>
  </si>
  <si>
    <t>SZABOLCS-SZATMÁR-BEREG MEGYE</t>
  </si>
  <si>
    <t>Nyíregyháza</t>
  </si>
  <si>
    <t>BORSOD-ABAÚJ-ZEMPLÉN MEGYE</t>
  </si>
  <si>
    <t>Alsózsolca</t>
  </si>
  <si>
    <t>1995-2000</t>
  </si>
  <si>
    <t>Telephely, ipai ingatlan</t>
  </si>
  <si>
    <t>Debrecen</t>
  </si>
  <si>
    <t>Balmazújvárosi út 14.</t>
  </si>
  <si>
    <t>Szent István u. 60.</t>
  </si>
  <si>
    <t>Telek</t>
  </si>
  <si>
    <t>Felépítmény-1</t>
  </si>
  <si>
    <t>Felépítmény-2</t>
  </si>
  <si>
    <t xml:space="preserve"> /m2</t>
  </si>
  <si>
    <t>Értékbecslői-A</t>
  </si>
  <si>
    <t>Értékbecslői-B</t>
  </si>
  <si>
    <t>Csak tájékoztató jellegű, Budapestre érvényes</t>
  </si>
  <si>
    <t>STATISZTIKAI ELEMZÉS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</si>
</sst>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0\ &quot;Ft&quot;"/>
    <numFmt numFmtId="165" formatCode="[$€-2]\ #,##0.00"/>
    <numFmt numFmtId="167" formatCode="#,##0.0"/>
    <numFmt numFmtId="169" formatCode="_-* #,##0\ _F_t_-;\-* #,##0\ _F_t_-;_-* &quot;-&quot;??\ _F_t_-;_-@_-"/>
  </numFmts>
  <fonts count="32">
    <font>
      <sz val="12"/>
      <color theme="1"/>
      <name val="Book Antiqua"/>
      <family val="2"/>
      <charset val="238"/>
    </font>
    <font>
      <sz val="10"/>
      <name val="Garamond"/>
      <family val="1"/>
      <charset val="238"/>
    </font>
    <font>
      <b/>
      <sz val="18"/>
      <name val="Garamond"/>
      <family val="1"/>
      <charset val="238"/>
    </font>
    <font>
      <b/>
      <sz val="12"/>
      <name val="Garamond"/>
      <family val="1"/>
      <charset val="238"/>
    </font>
    <font>
      <b/>
      <vertAlign val="superscript"/>
      <sz val="12"/>
      <name val="Garamond"/>
      <family val="1"/>
      <charset val="238"/>
    </font>
    <font>
      <b/>
      <sz val="14"/>
      <name val="Garamond"/>
      <family val="1"/>
      <charset val="238"/>
    </font>
    <font>
      <sz val="11"/>
      <name val="Garamond"/>
      <family val="1"/>
      <charset val="238"/>
    </font>
    <font>
      <b/>
      <sz val="14"/>
      <color indexed="10"/>
      <name val="Garamond"/>
      <family val="1"/>
      <charset val="238"/>
    </font>
    <font>
      <b/>
      <sz val="12"/>
      <color indexed="10"/>
      <name val="Garamond"/>
      <family val="1"/>
      <charset val="238"/>
    </font>
    <font>
      <b/>
      <sz val="14"/>
      <color indexed="30"/>
      <name val="Garamond"/>
      <family val="1"/>
      <charset val="238"/>
    </font>
    <font>
      <i/>
      <sz val="11"/>
      <name val="Garamond"/>
      <family val="1"/>
      <charset val="238"/>
    </font>
    <font>
      <b/>
      <i/>
      <sz val="14"/>
      <color indexed="10"/>
      <name val="Garamond"/>
      <family val="1"/>
      <charset val="238"/>
    </font>
    <font>
      <b/>
      <i/>
      <sz val="12"/>
      <color indexed="10"/>
      <name val="Garamond"/>
      <family val="1"/>
      <charset val="238"/>
    </font>
    <font>
      <b/>
      <i/>
      <sz val="14"/>
      <name val="Garamond"/>
      <family val="1"/>
      <charset val="238"/>
    </font>
    <font>
      <sz val="10"/>
      <color indexed="10"/>
      <name val="Garamond"/>
      <family val="1"/>
      <charset val="238"/>
    </font>
    <font>
      <b/>
      <sz val="10"/>
      <color indexed="10"/>
      <name val="Garamond"/>
      <family val="1"/>
      <charset val="238"/>
    </font>
    <font>
      <sz val="12"/>
      <color theme="1"/>
      <name val="Book Antiqua"/>
      <family val="2"/>
      <charset val="238"/>
    </font>
    <font>
      <b/>
      <sz val="12"/>
      <color rgb="FFC00000"/>
      <name val="Book Antiqua"/>
      <family val="1"/>
      <charset val="238"/>
    </font>
    <font>
      <b/>
      <sz val="12"/>
      <color theme="1"/>
      <name val="Book Antiqua"/>
      <family val="1"/>
      <charset val="238"/>
    </font>
    <font>
      <b/>
      <sz val="12"/>
      <color rgb="FF2805BB"/>
      <name val="Book Antiqua"/>
      <family val="1"/>
      <charset val="238"/>
    </font>
    <font>
      <sz val="10"/>
      <color theme="1"/>
      <name val="Arial Unicode MS"/>
      <family val="2"/>
      <charset val="238"/>
    </font>
    <font>
      <sz val="12"/>
      <color rgb="FFC00000"/>
      <name val="Book Antiqua"/>
      <family val="2"/>
      <charset val="238"/>
    </font>
    <font>
      <b/>
      <sz val="14"/>
      <color theme="0" tint="-0.14999847407452621"/>
      <name val="Garamond"/>
      <family val="1"/>
      <charset val="238"/>
    </font>
    <font>
      <b/>
      <i/>
      <sz val="14"/>
      <color theme="0" tint="-0.14999847407452621"/>
      <name val="Garamond"/>
      <family val="1"/>
      <charset val="238"/>
    </font>
    <font>
      <b/>
      <sz val="16"/>
      <color theme="1"/>
      <name val="Book Antiqua"/>
      <family val="1"/>
      <charset val="238"/>
    </font>
    <font>
      <sz val="12"/>
      <color rgb="FF000099"/>
      <name val="Book Antiqua"/>
      <family val="2"/>
      <charset val="238"/>
    </font>
    <font>
      <b/>
      <sz val="12"/>
      <color rgb="FF000099"/>
      <name val="Book Antiqua"/>
      <family val="1"/>
      <charset val="238"/>
    </font>
    <font>
      <b/>
      <sz val="14"/>
      <color rgb="FF000099"/>
      <name val="Book Antiqua"/>
      <family val="1"/>
      <charset val="238"/>
    </font>
    <font>
      <i/>
      <sz val="12"/>
      <color theme="1"/>
      <name val="Book Antiqua"/>
      <family val="1"/>
      <charset val="238"/>
    </font>
    <font>
      <b/>
      <i/>
      <sz val="12"/>
      <color rgb="FF000099"/>
      <name val="Book Antiqua"/>
      <family val="1"/>
      <charset val="238"/>
    </font>
    <font>
      <b/>
      <sz val="14"/>
      <color theme="1"/>
      <name val="Book Antiqua"/>
      <family val="1"/>
      <charset val="238"/>
    </font>
    <font>
      <vertAlign val="superscript"/>
      <sz val="12"/>
      <color theme="1"/>
      <name val="Book Antiqu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right"/>
    </xf>
    <xf numFmtId="0" fontId="17" fillId="0" borderId="0" xfId="0" applyFont="1"/>
    <xf numFmtId="0" fontId="18" fillId="0" borderId="0" xfId="0" applyFont="1"/>
    <xf numFmtId="164" fontId="17" fillId="0" borderId="0" xfId="0" applyNumberFormat="1" applyFont="1"/>
    <xf numFmtId="10" fontId="17" fillId="0" borderId="0" xfId="0" applyNumberFormat="1" applyFont="1"/>
    <xf numFmtId="0" fontId="0" fillId="4" borderId="0" xfId="0" applyFill="1"/>
    <xf numFmtId="0" fontId="0" fillId="4" borderId="0" xfId="0" applyFill="1" applyAlignment="1">
      <alignment horizontal="right"/>
    </xf>
    <xf numFmtId="0" fontId="18" fillId="4" borderId="0" xfId="0" applyFont="1" applyFill="1"/>
    <xf numFmtId="2" fontId="19" fillId="0" borderId="0" xfId="0" applyNumberFormat="1" applyFont="1" applyAlignment="1">
      <alignment horizontal="center"/>
    </xf>
    <xf numFmtId="164" fontId="19" fillId="0" borderId="0" xfId="0" applyNumberFormat="1" applyFont="1"/>
    <xf numFmtId="0" fontId="20" fillId="0" borderId="0" xfId="0" applyFont="1" applyAlignment="1">
      <alignment wrapText="1"/>
    </xf>
    <xf numFmtId="14" fontId="20" fillId="0" borderId="0" xfId="0" applyNumberFormat="1" applyFont="1" applyAlignment="1">
      <alignment wrapText="1"/>
    </xf>
    <xf numFmtId="0" fontId="20" fillId="4" borderId="0" xfId="0" applyFont="1" applyFill="1" applyAlignment="1">
      <alignment wrapText="1"/>
    </xf>
    <xf numFmtId="0" fontId="0" fillId="5" borderId="0" xfId="0" applyFill="1"/>
    <xf numFmtId="14" fontId="0" fillId="0" borderId="0" xfId="0" applyNumberFormat="1"/>
    <xf numFmtId="164" fontId="0" fillId="0" borderId="0" xfId="0" applyNumberFormat="1"/>
    <xf numFmtId="0" fontId="19" fillId="0" borderId="0" xfId="0" applyFont="1"/>
    <xf numFmtId="165" fontId="19" fillId="0" borderId="0" xfId="0" applyNumberFormat="1" applyFont="1"/>
    <xf numFmtId="165" fontId="17" fillId="0" borderId="0" xfId="0" applyNumberFormat="1" applyFont="1"/>
    <xf numFmtId="10" fontId="0" fillId="0" borderId="0" xfId="0" applyNumberFormat="1"/>
    <xf numFmtId="10" fontId="19" fillId="0" borderId="0" xfId="0" applyNumberFormat="1" applyFont="1"/>
    <xf numFmtId="14" fontId="17" fillId="0" borderId="0" xfId="0" applyNumberFormat="1" applyFont="1"/>
    <xf numFmtId="14" fontId="21" fillId="0" borderId="0" xfId="0" applyNumberFormat="1" applyFont="1"/>
    <xf numFmtId="0" fontId="17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center" wrapText="1"/>
    </xf>
    <xf numFmtId="3" fontId="5" fillId="2" borderId="2" xfId="0" applyNumberFormat="1" applyFont="1" applyFill="1" applyBorder="1" applyAlignment="1">
      <alignment horizontal="center" wrapText="1"/>
    </xf>
    <xf numFmtId="167" fontId="5" fillId="2" borderId="2" xfId="0" applyNumberFormat="1" applyFont="1" applyFill="1" applyBorder="1" applyAlignment="1">
      <alignment horizontal="center" wrapText="1"/>
    </xf>
    <xf numFmtId="0" fontId="5" fillId="6" borderId="2" xfId="0" applyFont="1" applyFill="1" applyBorder="1" applyAlignment="1"/>
    <xf numFmtId="0" fontId="6" fillId="0" borderId="0" xfId="0" applyFont="1"/>
    <xf numFmtId="0" fontId="7" fillId="0" borderId="2" xfId="0" applyFont="1" applyFill="1" applyBorder="1" applyAlignment="1"/>
    <xf numFmtId="0" fontId="8" fillId="0" borderId="2" xfId="0" applyFont="1" applyFill="1" applyBorder="1" applyAlignment="1">
      <alignment vertical="top" wrapText="1"/>
    </xf>
    <xf numFmtId="0" fontId="7" fillId="4" borderId="2" xfId="0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164" fontId="9" fillId="0" borderId="2" xfId="0" applyNumberFormat="1" applyFont="1" applyFill="1" applyBorder="1" applyAlignment="1">
      <alignment horizontal="right"/>
    </xf>
    <xf numFmtId="0" fontId="10" fillId="0" borderId="0" xfId="0" applyFont="1"/>
    <xf numFmtId="0" fontId="5" fillId="4" borderId="2" xfId="0" applyFont="1" applyFill="1" applyBorder="1" applyAlignment="1">
      <alignment vertical="top"/>
    </xf>
    <xf numFmtId="0" fontId="11" fillId="0" borderId="2" xfId="0" applyFont="1" applyFill="1" applyBorder="1" applyAlignment="1"/>
    <xf numFmtId="0" fontId="12" fillId="0" borderId="2" xfId="0" applyFont="1" applyFill="1" applyBorder="1" applyAlignment="1">
      <alignment vertical="top" wrapText="1"/>
    </xf>
    <xf numFmtId="0" fontId="13" fillId="4" borderId="2" xfId="0" applyFont="1" applyFill="1" applyBorder="1" applyAlignment="1">
      <alignment vertical="top"/>
    </xf>
    <xf numFmtId="164" fontId="22" fillId="4" borderId="2" xfId="0" applyNumberFormat="1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horizontal="right"/>
    </xf>
    <xf numFmtId="164" fontId="23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 applyAlignment="1">
      <alignment horizontal="right"/>
    </xf>
    <xf numFmtId="167" fontId="3" fillId="2" borderId="0" xfId="0" applyNumberFormat="1" applyFont="1" applyFill="1" applyBorder="1" applyAlignment="1">
      <alignment horizontal="right"/>
    </xf>
    <xf numFmtId="0" fontId="14" fillId="0" borderId="0" xfId="0" applyFont="1"/>
    <xf numFmtId="0" fontId="14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1" xfId="0" applyFont="1" applyFill="1" applyBorder="1" applyAlignment="1">
      <alignment horizontal="left"/>
    </xf>
    <xf numFmtId="2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167" fontId="8" fillId="0" borderId="0" xfId="0" applyNumberFormat="1" applyFont="1" applyFill="1" applyBorder="1" applyAlignment="1">
      <alignment horizontal="right"/>
    </xf>
    <xf numFmtId="0" fontId="1" fillId="3" borderId="0" xfId="0" applyFont="1" applyFill="1"/>
    <xf numFmtId="0" fontId="0" fillId="5" borderId="0" xfId="0" applyFill="1" applyAlignment="1">
      <alignment horizontal="right"/>
    </xf>
    <xf numFmtId="0" fontId="18" fillId="5" borderId="0" xfId="0" applyFont="1" applyFill="1"/>
    <xf numFmtId="0" fontId="24" fillId="0" borderId="0" xfId="0" applyFont="1"/>
    <xf numFmtId="0" fontId="24" fillId="4" borderId="0" xfId="0" applyFont="1" applyFill="1"/>
    <xf numFmtId="0" fontId="24" fillId="5" borderId="0" xfId="0" applyFont="1" applyFill="1"/>
    <xf numFmtId="0" fontId="21" fillId="0" borderId="0" xfId="0" applyFont="1"/>
    <xf numFmtId="164" fontId="25" fillId="0" borderId="0" xfId="0" applyNumberFormat="1" applyFont="1"/>
    <xf numFmtId="164" fontId="26" fillId="0" borderId="0" xfId="0" applyNumberFormat="1" applyFont="1"/>
    <xf numFmtId="0" fontId="25" fillId="0" borderId="0" xfId="0" applyFont="1"/>
    <xf numFmtId="0" fontId="17" fillId="0" borderId="0" xfId="0" applyFont="1" applyAlignment="1">
      <alignment horizontal="center"/>
    </xf>
    <xf numFmtId="0" fontId="0" fillId="0" borderId="3" xfId="0" applyBorder="1"/>
    <xf numFmtId="14" fontId="20" fillId="0" borderId="3" xfId="0" applyNumberFormat="1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0" fillId="4" borderId="0" xfId="0" applyFill="1" applyAlignment="1">
      <alignment horizontal="center"/>
    </xf>
    <xf numFmtId="0" fontId="0" fillId="0" borderId="0" xfId="0" applyAlignment="1">
      <alignment vertical="center"/>
    </xf>
    <xf numFmtId="10" fontId="26" fillId="0" borderId="0" xfId="0" applyNumberFormat="1" applyFont="1"/>
    <xf numFmtId="10" fontId="27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10" fontId="29" fillId="0" borderId="0" xfId="0" applyNumberFormat="1" applyFont="1"/>
    <xf numFmtId="167" fontId="1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9" fontId="17" fillId="0" borderId="0" xfId="1" applyNumberFormat="1" applyFont="1"/>
    <xf numFmtId="169" fontId="19" fillId="0" borderId="0" xfId="1" applyNumberFormat="1" applyFont="1"/>
    <xf numFmtId="169" fontId="0" fillId="5" borderId="0" xfId="0" applyNumberFormat="1" applyFill="1"/>
    <xf numFmtId="0" fontId="24" fillId="4" borderId="0" xfId="0" applyFont="1" applyFill="1" applyAlignment="1">
      <alignment horizontal="center"/>
    </xf>
    <xf numFmtId="0" fontId="30" fillId="4" borderId="0" xfId="0" applyFont="1" applyFill="1" applyBorder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0" xfId="0" applyFont="1" applyFill="1"/>
    <xf numFmtId="0" fontId="30" fillId="4" borderId="0" xfId="0" applyFont="1" applyFill="1" applyAlignment="1">
      <alignment horizontal="center" vertical="center" textRotation="90"/>
    </xf>
    <xf numFmtId="0" fontId="0" fillId="5" borderId="0" xfId="0" applyFill="1" applyAlignment="1">
      <alignment vertical="center"/>
    </xf>
    <xf numFmtId="10" fontId="27" fillId="5" borderId="0" xfId="0" applyNumberFormat="1" applyFont="1" applyFill="1" applyAlignment="1">
      <alignment horizontal="center" vertical="center"/>
    </xf>
    <xf numFmtId="0" fontId="21" fillId="5" borderId="0" xfId="0" applyFont="1" applyFill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opLeftCell="A31" workbookViewId="0">
      <selection activeCell="C1" sqref="C1"/>
    </sheetView>
  </sheetViews>
  <sheetFormatPr defaultRowHeight="20.25"/>
  <cols>
    <col min="1" max="1" width="8.75" style="71" customWidth="1"/>
    <col min="2" max="2" width="5.75" customWidth="1"/>
    <col min="3" max="3" width="53.125" style="1" customWidth="1"/>
    <col min="4" max="4" width="19.875" style="3" customWidth="1"/>
    <col min="5" max="5" width="13.625" customWidth="1"/>
    <col min="6" max="6" width="16.875" customWidth="1"/>
    <col min="7" max="7" width="10.375" customWidth="1"/>
    <col min="8" max="8" width="18.5" customWidth="1"/>
    <col min="9" max="9" width="11.25" customWidth="1"/>
    <col min="10" max="10" width="13.625" customWidth="1"/>
    <col min="11" max="11" width="13.5" customWidth="1"/>
  </cols>
  <sheetData>
    <row r="1" spans="1:11">
      <c r="A1" s="71">
        <v>1</v>
      </c>
      <c r="C1" s="1" t="s">
        <v>3</v>
      </c>
      <c r="D1" s="2" t="s">
        <v>119</v>
      </c>
    </row>
    <row r="2" spans="1:11">
      <c r="A2" s="71">
        <v>2</v>
      </c>
      <c r="C2" s="1" t="s">
        <v>49</v>
      </c>
      <c r="D2" s="22">
        <f>DATE(2015,1,12)</f>
        <v>42016</v>
      </c>
    </row>
    <row r="3" spans="1:11">
      <c r="A3" s="71">
        <v>2</v>
      </c>
      <c r="C3" s="1" t="s">
        <v>4</v>
      </c>
      <c r="D3" s="2"/>
    </row>
    <row r="4" spans="1:11">
      <c r="A4" s="71" t="s">
        <v>0</v>
      </c>
      <c r="B4">
        <v>1</v>
      </c>
      <c r="C4" s="1" t="s">
        <v>2</v>
      </c>
      <c r="D4" s="24">
        <v>1053</v>
      </c>
    </row>
    <row r="5" spans="1:11">
      <c r="B5">
        <v>2</v>
      </c>
      <c r="C5" s="1" t="s">
        <v>5</v>
      </c>
      <c r="D5" s="2" t="s">
        <v>51</v>
      </c>
    </row>
    <row r="6" spans="1:11">
      <c r="B6">
        <v>3</v>
      </c>
      <c r="C6" s="1" t="s">
        <v>6</v>
      </c>
      <c r="D6" s="2" t="s">
        <v>120</v>
      </c>
    </row>
    <row r="7" spans="1:11">
      <c r="B7">
        <v>4</v>
      </c>
      <c r="C7" s="1" t="s">
        <v>7</v>
      </c>
      <c r="D7" s="2" t="s">
        <v>121</v>
      </c>
    </row>
    <row r="8" spans="1:11">
      <c r="B8">
        <v>5</v>
      </c>
      <c r="C8" s="1" t="s">
        <v>53</v>
      </c>
      <c r="D8" s="2" t="s">
        <v>55</v>
      </c>
    </row>
    <row r="9" spans="1:11">
      <c r="B9">
        <v>6</v>
      </c>
      <c r="C9" s="1" t="s">
        <v>43</v>
      </c>
      <c r="D9" s="2" t="s">
        <v>122</v>
      </c>
      <c r="E9" s="1" t="s">
        <v>46</v>
      </c>
      <c r="F9" s="2">
        <v>5052176</v>
      </c>
      <c r="G9" t="s">
        <v>47</v>
      </c>
      <c r="H9" s="23">
        <f>DATE(2015,1,10)</f>
        <v>42014</v>
      </c>
      <c r="I9" s="1" t="s">
        <v>48</v>
      </c>
      <c r="J9" s="17">
        <f>$D$2-H9</f>
        <v>2</v>
      </c>
      <c r="K9" t="s">
        <v>50</v>
      </c>
    </row>
    <row r="10" spans="1:11">
      <c r="B10">
        <v>7</v>
      </c>
      <c r="C10" s="1" t="s">
        <v>44</v>
      </c>
      <c r="D10" s="2" t="s">
        <v>122</v>
      </c>
      <c r="E10" s="1" t="s">
        <v>46</v>
      </c>
      <c r="F10" s="2">
        <v>5052176</v>
      </c>
      <c r="G10" t="s">
        <v>47</v>
      </c>
      <c r="H10" s="23">
        <f>DATE(2015,1,10)</f>
        <v>42014</v>
      </c>
      <c r="I10" s="1" t="s">
        <v>48</v>
      </c>
      <c r="J10" s="17">
        <f>$D$2-H10</f>
        <v>2</v>
      </c>
      <c r="K10" t="s">
        <v>50</v>
      </c>
    </row>
    <row r="11" spans="1:11" ht="7.5" customHeight="1">
      <c r="A11" s="72"/>
      <c r="B11" s="6"/>
      <c r="C11" s="7"/>
      <c r="D11" s="8"/>
      <c r="E11" s="6"/>
      <c r="F11" s="6"/>
      <c r="G11" s="6"/>
      <c r="H11" s="6"/>
      <c r="I11" s="6"/>
      <c r="J11" s="6"/>
      <c r="K11" s="6"/>
    </row>
    <row r="12" spans="1:11">
      <c r="A12" s="71">
        <v>3</v>
      </c>
      <c r="C12" s="1" t="s">
        <v>16</v>
      </c>
    </row>
    <row r="13" spans="1:11">
      <c r="B13">
        <v>1</v>
      </c>
      <c r="C13" s="1" t="s">
        <v>20</v>
      </c>
      <c r="D13" s="2" t="s">
        <v>123</v>
      </c>
      <c r="E13" t="s">
        <v>17</v>
      </c>
    </row>
    <row r="14" spans="1:11">
      <c r="B14">
        <v>2</v>
      </c>
      <c r="C14" s="1" t="s">
        <v>18</v>
      </c>
      <c r="D14" s="2">
        <v>50</v>
      </c>
      <c r="E14" t="s">
        <v>17</v>
      </c>
    </row>
    <row r="15" spans="1:11">
      <c r="B15">
        <v>3</v>
      </c>
      <c r="C15" s="1" t="s">
        <v>21</v>
      </c>
      <c r="D15" s="2" t="s">
        <v>123</v>
      </c>
    </row>
    <row r="16" spans="1:11">
      <c r="B16">
        <v>3</v>
      </c>
      <c r="C16" s="1" t="s">
        <v>19</v>
      </c>
      <c r="D16" s="2">
        <v>1900</v>
      </c>
    </row>
    <row r="17" spans="1:11">
      <c r="B17">
        <v>4</v>
      </c>
      <c r="C17" s="1" t="s">
        <v>117</v>
      </c>
    </row>
    <row r="18" spans="1:11">
      <c r="B18">
        <v>5</v>
      </c>
      <c r="C18" s="1" t="s">
        <v>118</v>
      </c>
    </row>
    <row r="19" spans="1:11" ht="6.75" customHeight="1">
      <c r="A19" s="72"/>
      <c r="B19" s="6"/>
      <c r="C19" s="7"/>
      <c r="D19" s="8"/>
      <c r="E19" s="6"/>
      <c r="F19" s="6"/>
      <c r="G19" s="6"/>
      <c r="H19" s="6"/>
      <c r="I19" s="6"/>
      <c r="J19" s="6"/>
      <c r="K19" s="6"/>
    </row>
    <row r="20" spans="1:11">
      <c r="A20" s="71">
        <v>4</v>
      </c>
      <c r="C20" s="1" t="s">
        <v>8</v>
      </c>
      <c r="D20" s="4">
        <v>33500000</v>
      </c>
      <c r="E20" t="s">
        <v>12</v>
      </c>
      <c r="F20" s="10">
        <f>D20/D14</f>
        <v>670000</v>
      </c>
      <c r="G20" t="s">
        <v>110</v>
      </c>
      <c r="K20" s="17">
        <f>HUF_EUR_2014_2015!E260</f>
        <v>314.89</v>
      </c>
    </row>
    <row r="21" spans="1:11">
      <c r="A21" s="71">
        <v>5</v>
      </c>
      <c r="C21" s="1" t="s">
        <v>9</v>
      </c>
      <c r="D21" s="10">
        <f>F21*12</f>
        <v>3480000</v>
      </c>
      <c r="E21" t="s">
        <v>11</v>
      </c>
      <c r="F21" s="4">
        <v>290000</v>
      </c>
      <c r="G21" t="s">
        <v>22</v>
      </c>
      <c r="H21" s="10">
        <f>F21/D14</f>
        <v>5800</v>
      </c>
      <c r="I21" t="s">
        <v>30</v>
      </c>
      <c r="J21" s="18">
        <f>H21/K20</f>
        <v>18.419130490012385</v>
      </c>
      <c r="K21" t="s">
        <v>23</v>
      </c>
    </row>
    <row r="22" spans="1:11">
      <c r="A22" s="71">
        <v>6</v>
      </c>
      <c r="C22" s="1" t="s">
        <v>10</v>
      </c>
      <c r="D22" s="5">
        <f>D21/D20</f>
        <v>0.10388059701492537</v>
      </c>
      <c r="E22" t="s">
        <v>0</v>
      </c>
    </row>
    <row r="23" spans="1:11" ht="6" customHeight="1">
      <c r="A23" s="72"/>
      <c r="B23" s="6"/>
      <c r="C23" s="7"/>
      <c r="D23" s="8"/>
      <c r="E23" s="6"/>
      <c r="F23" s="6"/>
      <c r="G23" s="6"/>
      <c r="H23" s="6"/>
      <c r="I23" s="6"/>
      <c r="J23" s="6"/>
      <c r="K23" s="6"/>
    </row>
    <row r="24" spans="1:11">
      <c r="A24" s="71">
        <v>7</v>
      </c>
      <c r="C24" s="1" t="s">
        <v>13</v>
      </c>
      <c r="D24" s="5">
        <v>-0.2</v>
      </c>
    </row>
    <row r="25" spans="1:11">
      <c r="A25" s="71">
        <v>8</v>
      </c>
      <c r="C25" s="1" t="s">
        <v>14</v>
      </c>
      <c r="D25" s="5">
        <v>-0.1</v>
      </c>
    </row>
    <row r="26" spans="1:11">
      <c r="A26" s="71">
        <v>9</v>
      </c>
      <c r="C26" s="1" t="s">
        <v>31</v>
      </c>
      <c r="D26" s="5">
        <v>-0.05</v>
      </c>
    </row>
    <row r="27" spans="1:11">
      <c r="A27" s="71">
        <v>10</v>
      </c>
      <c r="C27" s="1" t="s">
        <v>32</v>
      </c>
      <c r="D27" s="10">
        <f>F27*12</f>
        <v>141700.5</v>
      </c>
      <c r="E27" t="s">
        <v>33</v>
      </c>
      <c r="F27" s="10">
        <f>H27*D14</f>
        <v>11808.375</v>
      </c>
      <c r="G27" t="s">
        <v>22</v>
      </c>
      <c r="H27" s="10">
        <f>J27*K20</f>
        <v>236.16749999999999</v>
      </c>
      <c r="I27" t="s">
        <v>30</v>
      </c>
      <c r="J27" s="19">
        <v>0.75</v>
      </c>
      <c r="K27" t="s">
        <v>23</v>
      </c>
    </row>
    <row r="28" spans="1:11" ht="3.75" customHeight="1">
      <c r="A28" s="72"/>
      <c r="B28" s="6"/>
      <c r="C28" s="7"/>
      <c r="D28" s="8"/>
      <c r="E28" s="6"/>
      <c r="F28" s="6"/>
      <c r="G28" s="6"/>
      <c r="H28" s="6"/>
      <c r="I28" s="6"/>
      <c r="J28" s="6"/>
      <c r="K28" s="6"/>
    </row>
    <row r="29" spans="1:11">
      <c r="A29" s="71">
        <v>8</v>
      </c>
      <c r="C29" s="1" t="s">
        <v>15</v>
      </c>
      <c r="D29" s="10">
        <f>D20*(1+D24)</f>
        <v>26800000</v>
      </c>
    </row>
    <row r="30" spans="1:11">
      <c r="A30" s="71">
        <v>9</v>
      </c>
      <c r="C30" s="1" t="s">
        <v>34</v>
      </c>
    </row>
    <row r="31" spans="1:11">
      <c r="B31">
        <v>1</v>
      </c>
      <c r="C31" s="1" t="s">
        <v>35</v>
      </c>
      <c r="D31" s="10">
        <f>D21</f>
        <v>3480000</v>
      </c>
      <c r="E31" t="s">
        <v>11</v>
      </c>
    </row>
    <row r="32" spans="1:11">
      <c r="B32">
        <v>2</v>
      </c>
      <c r="C32" s="1" t="s">
        <v>36</v>
      </c>
      <c r="D32" s="10">
        <f>H32*F32</f>
        <v>-174000</v>
      </c>
      <c r="E32" t="s">
        <v>11</v>
      </c>
      <c r="F32" s="20">
        <f>D26</f>
        <v>-0.05</v>
      </c>
      <c r="H32" s="16">
        <f>D21</f>
        <v>3480000</v>
      </c>
    </row>
    <row r="33" spans="1:11">
      <c r="B33">
        <v>3</v>
      </c>
      <c r="C33" s="1" t="s">
        <v>37</v>
      </c>
      <c r="D33" s="10">
        <f>D27*-1</f>
        <v>-141700.5</v>
      </c>
      <c r="E33" t="s">
        <v>11</v>
      </c>
    </row>
    <row r="34" spans="1:11">
      <c r="B34">
        <v>4</v>
      </c>
      <c r="C34" s="1" t="s">
        <v>38</v>
      </c>
      <c r="D34" s="10">
        <f>SUM(D31:D33)</f>
        <v>3164299.5</v>
      </c>
      <c r="E34" t="s">
        <v>11</v>
      </c>
    </row>
    <row r="35" spans="1:11">
      <c r="B35">
        <v>5</v>
      </c>
      <c r="C35" s="1" t="s">
        <v>39</v>
      </c>
      <c r="D35" s="10">
        <f>ROUNDDOWN(D34,-4)</f>
        <v>3160000</v>
      </c>
      <c r="E35" t="s">
        <v>11</v>
      </c>
    </row>
    <row r="36" spans="1:11" ht="7.5" customHeight="1">
      <c r="A36" s="72"/>
      <c r="B36" s="6"/>
      <c r="C36" s="7"/>
      <c r="D36" s="8"/>
      <c r="E36" s="6"/>
      <c r="F36" s="6"/>
      <c r="G36" s="6"/>
      <c r="H36" s="6"/>
      <c r="I36" s="6"/>
      <c r="J36" s="6"/>
      <c r="K36" s="6"/>
    </row>
    <row r="37" spans="1:11">
      <c r="A37" s="71">
        <v>10</v>
      </c>
      <c r="C37" s="1" t="s">
        <v>40</v>
      </c>
      <c r="D37" s="10">
        <f>D29</f>
        <v>26800000</v>
      </c>
    </row>
    <row r="38" spans="1:11">
      <c r="A38" s="71">
        <v>11</v>
      </c>
      <c r="C38" s="1" t="s">
        <v>41</v>
      </c>
      <c r="D38" s="10">
        <f>D35</f>
        <v>3160000</v>
      </c>
    </row>
    <row r="39" spans="1:11">
      <c r="A39" s="71">
        <v>12</v>
      </c>
      <c r="C39" s="1" t="s">
        <v>42</v>
      </c>
      <c r="D39" s="21">
        <f>D38/D37</f>
        <v>0.11791044776119403</v>
      </c>
    </row>
    <row r="40" spans="1:11">
      <c r="A40" s="71">
        <v>13</v>
      </c>
      <c r="C40" s="1" t="s">
        <v>56</v>
      </c>
      <c r="D40" s="9">
        <f>1/D39</f>
        <v>8.4810126582278489</v>
      </c>
      <c r="E40" t="s">
        <v>57</v>
      </c>
    </row>
    <row r="41" spans="1:11" ht="19.5" customHeight="1">
      <c r="A41" s="73"/>
      <c r="B41" s="14"/>
      <c r="C41" s="69" t="s">
        <v>106</v>
      </c>
      <c r="D41" s="70"/>
      <c r="E41" s="14"/>
      <c r="F41" s="14"/>
      <c r="G41" s="14"/>
      <c r="H41" s="14"/>
      <c r="I41" s="14"/>
      <c r="J41" s="14"/>
      <c r="K41" s="14"/>
    </row>
    <row r="42" spans="1:11">
      <c r="A42" s="71">
        <v>14</v>
      </c>
      <c r="B42" t="s">
        <v>0</v>
      </c>
      <c r="C42" s="1" t="s">
        <v>107</v>
      </c>
      <c r="D42" s="10">
        <f>J42*F42</f>
        <v>17900000</v>
      </c>
      <c r="F42" s="17">
        <f>D14</f>
        <v>50</v>
      </c>
      <c r="G42" t="s">
        <v>17</v>
      </c>
      <c r="H42" t="str">
        <f>'ÉKS-2014'!C10</f>
        <v>Irodaház-2
magas igényszintű</v>
      </c>
      <c r="J42" s="10">
        <f>'ÉKS-2014'!R10</f>
        <v>358000</v>
      </c>
      <c r="K42" t="s">
        <v>110</v>
      </c>
    </row>
    <row r="43" spans="1:11">
      <c r="A43" s="71">
        <v>15</v>
      </c>
      <c r="B43" t="s">
        <v>0</v>
      </c>
      <c r="C43" s="1" t="s">
        <v>108</v>
      </c>
      <c r="D43" s="5">
        <v>0.5</v>
      </c>
    </row>
    <row r="44" spans="1:11">
      <c r="A44" s="71">
        <v>16</v>
      </c>
      <c r="B44" t="s">
        <v>0</v>
      </c>
      <c r="C44" s="1" t="s">
        <v>109</v>
      </c>
      <c r="D44" s="10">
        <f>D42*D43</f>
        <v>8950000</v>
      </c>
    </row>
    <row r="45" spans="1:11">
      <c r="A45" s="71">
        <v>17</v>
      </c>
      <c r="B45" t="s">
        <v>0</v>
      </c>
      <c r="C45" s="1" t="s">
        <v>111</v>
      </c>
      <c r="D45" s="10">
        <f>D42+D44</f>
        <v>26850000</v>
      </c>
    </row>
    <row r="46" spans="1:11">
      <c r="A46" s="71">
        <v>18</v>
      </c>
      <c r="B46" t="s">
        <v>0</v>
      </c>
      <c r="C46" s="1" t="s">
        <v>112</v>
      </c>
      <c r="D46" s="5">
        <v>0.2</v>
      </c>
    </row>
    <row r="47" spans="1:11">
      <c r="A47" s="71">
        <v>19</v>
      </c>
      <c r="B47" t="s">
        <v>0</v>
      </c>
      <c r="C47" s="1" t="s">
        <v>113</v>
      </c>
      <c r="D47" s="10">
        <f>D45*D46*-1</f>
        <v>-5370000</v>
      </c>
    </row>
    <row r="48" spans="1:11">
      <c r="A48" s="71">
        <v>20</v>
      </c>
      <c r="B48" t="s">
        <v>0</v>
      </c>
      <c r="C48" s="1" t="s">
        <v>114</v>
      </c>
      <c r="D48" s="10">
        <f>D45+D47</f>
        <v>21480000</v>
      </c>
    </row>
    <row r="49" spans="1:4">
      <c r="A49" s="71">
        <v>21</v>
      </c>
      <c r="B49" t="s">
        <v>0</v>
      </c>
      <c r="C49" s="1" t="s">
        <v>115</v>
      </c>
      <c r="D49" s="10">
        <f>D35</f>
        <v>3160000</v>
      </c>
    </row>
    <row r="50" spans="1:4">
      <c r="A50" s="71">
        <v>22</v>
      </c>
      <c r="B50" t="s">
        <v>0</v>
      </c>
      <c r="C50" s="1" t="s">
        <v>116</v>
      </c>
      <c r="D50" s="21">
        <f>D49/D48</f>
        <v>0.14711359404096835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260"/>
  <sheetViews>
    <sheetView topLeftCell="A242" workbookViewId="0">
      <selection activeCell="E261" sqref="E261"/>
    </sheetView>
  </sheetViews>
  <sheetFormatPr defaultRowHeight="15.75"/>
  <cols>
    <col min="1" max="1" width="4" customWidth="1"/>
    <col min="2" max="2" width="6.75" customWidth="1"/>
    <col min="3" max="3" width="15.375" customWidth="1"/>
    <col min="4" max="6" width="9.5" customWidth="1"/>
    <col min="7" max="8" width="11.125" customWidth="1"/>
  </cols>
  <sheetData>
    <row r="1" spans="2:7" ht="16.5">
      <c r="B1" s="6"/>
      <c r="C1" s="13" t="s">
        <v>24</v>
      </c>
      <c r="D1" s="13" t="s">
        <v>25</v>
      </c>
      <c r="E1" s="13" t="s">
        <v>26</v>
      </c>
      <c r="F1" s="13" t="s">
        <v>27</v>
      </c>
      <c r="G1" s="13" t="s">
        <v>28</v>
      </c>
    </row>
    <row r="2" spans="2:7" ht="16.5">
      <c r="B2" s="6"/>
      <c r="C2" s="13" t="s">
        <v>29</v>
      </c>
      <c r="D2" s="13">
        <v>1</v>
      </c>
      <c r="E2" s="13">
        <v>1</v>
      </c>
      <c r="F2" s="13">
        <v>1</v>
      </c>
      <c r="G2" s="13">
        <v>1</v>
      </c>
    </row>
    <row r="3" spans="2:7" ht="16.5">
      <c r="B3" s="79">
        <v>1</v>
      </c>
      <c r="C3" s="80">
        <v>41641</v>
      </c>
      <c r="D3" s="81">
        <v>241.9</v>
      </c>
      <c r="E3" s="81">
        <v>297.79000000000002</v>
      </c>
      <c r="F3" s="81">
        <v>358.82</v>
      </c>
      <c r="G3" s="81">
        <v>216.89</v>
      </c>
    </row>
    <row r="4" spans="2:7" ht="16.5" hidden="1">
      <c r="B4">
        <v>2</v>
      </c>
      <c r="C4" s="12">
        <v>41642</v>
      </c>
      <c r="D4" s="11">
        <v>242.84</v>
      </c>
      <c r="E4" s="11">
        <v>298.5</v>
      </c>
      <c r="F4" s="11">
        <v>359.96</v>
      </c>
      <c r="G4" s="11">
        <v>218.73</v>
      </c>
    </row>
    <row r="5" spans="2:7" ht="16.5" hidden="1">
      <c r="B5">
        <v>3</v>
      </c>
      <c r="C5" s="12">
        <v>41645</v>
      </c>
      <c r="D5" s="11">
        <v>243.31</v>
      </c>
      <c r="E5" s="11">
        <v>299.52999999999997</v>
      </c>
      <c r="F5" s="11">
        <v>359.96</v>
      </c>
      <c r="G5" s="11">
        <v>220.05</v>
      </c>
    </row>
    <row r="6" spans="2:7" ht="16.5" hidden="1">
      <c r="B6">
        <v>4</v>
      </c>
      <c r="C6" s="12">
        <v>41646</v>
      </c>
      <c r="D6" s="11">
        <v>243.04</v>
      </c>
      <c r="E6" s="11">
        <v>300.45</v>
      </c>
      <c r="F6" s="11">
        <v>361.69</v>
      </c>
      <c r="G6" s="11">
        <v>220.61</v>
      </c>
    </row>
    <row r="7" spans="2:7" ht="16.5" hidden="1">
      <c r="B7">
        <v>5</v>
      </c>
      <c r="C7" s="12">
        <v>41647</v>
      </c>
      <c r="D7" s="11">
        <v>242.54</v>
      </c>
      <c r="E7" s="11">
        <v>300.20999999999998</v>
      </c>
      <c r="F7" s="11">
        <v>362.24</v>
      </c>
      <c r="G7" s="11">
        <v>220.66</v>
      </c>
    </row>
    <row r="8" spans="2:7" ht="16.5" hidden="1">
      <c r="B8">
        <v>6</v>
      </c>
      <c r="C8" s="12">
        <v>41648</v>
      </c>
      <c r="D8" s="11">
        <v>242.81</v>
      </c>
      <c r="E8" s="11">
        <v>300.25</v>
      </c>
      <c r="F8" s="11">
        <v>363.07</v>
      </c>
      <c r="G8" s="11">
        <v>220.59</v>
      </c>
    </row>
    <row r="9" spans="2:7" ht="16.5" hidden="1">
      <c r="B9">
        <v>7</v>
      </c>
      <c r="C9" s="12">
        <v>41649</v>
      </c>
      <c r="D9" s="11">
        <v>242.7</v>
      </c>
      <c r="E9" s="11">
        <v>299.56</v>
      </c>
      <c r="F9" s="11">
        <v>361.64</v>
      </c>
      <c r="G9" s="11">
        <v>220.3</v>
      </c>
    </row>
    <row r="10" spans="2:7" ht="16.5" hidden="1">
      <c r="B10">
        <v>8</v>
      </c>
      <c r="C10" s="12">
        <v>41652</v>
      </c>
      <c r="D10" s="11">
        <v>242.12</v>
      </c>
      <c r="E10" s="11">
        <v>298.77999999999997</v>
      </c>
      <c r="F10" s="11">
        <v>359.4</v>
      </c>
      <c r="G10" s="11">
        <v>218.68</v>
      </c>
    </row>
    <row r="11" spans="2:7" ht="16.5" hidden="1">
      <c r="B11">
        <v>9</v>
      </c>
      <c r="C11" s="12">
        <v>41653</v>
      </c>
      <c r="D11" s="11">
        <v>243.22</v>
      </c>
      <c r="E11" s="11">
        <v>299.77999999999997</v>
      </c>
      <c r="F11" s="11">
        <v>359.67</v>
      </c>
      <c r="G11" s="11">
        <v>219.19</v>
      </c>
    </row>
    <row r="12" spans="2:7" ht="16.5" hidden="1">
      <c r="B12">
        <v>10</v>
      </c>
      <c r="C12" s="12">
        <v>41654</v>
      </c>
      <c r="D12" s="11">
        <v>242.84</v>
      </c>
      <c r="E12" s="11">
        <v>299.95999999999998</v>
      </c>
      <c r="F12" s="11">
        <v>361.74</v>
      </c>
      <c r="G12" s="11">
        <v>220.28</v>
      </c>
    </row>
    <row r="13" spans="2:7" ht="16.5" hidden="1">
      <c r="B13">
        <v>11</v>
      </c>
      <c r="C13" s="12">
        <v>41655</v>
      </c>
      <c r="D13" s="11">
        <v>243.42</v>
      </c>
      <c r="E13" s="11">
        <v>300.76</v>
      </c>
      <c r="F13" s="11">
        <v>360.92</v>
      </c>
      <c r="G13" s="11">
        <v>220.76</v>
      </c>
    </row>
    <row r="14" spans="2:7" ht="16.5" hidden="1">
      <c r="B14">
        <v>12</v>
      </c>
      <c r="C14" s="12">
        <v>41656</v>
      </c>
      <c r="D14" s="11">
        <v>243.69</v>
      </c>
      <c r="E14" s="11">
        <v>300.39999999999998</v>
      </c>
      <c r="F14" s="11">
        <v>363.3</v>
      </c>
      <c r="G14" s="11">
        <v>220.93</v>
      </c>
    </row>
    <row r="15" spans="2:7" ht="16.5" hidden="1">
      <c r="B15">
        <v>13</v>
      </c>
      <c r="C15" s="12">
        <v>41659</v>
      </c>
      <c r="D15" s="11">
        <v>244.46</v>
      </c>
      <c r="E15" s="11">
        <v>301.55</v>
      </c>
      <c r="F15" s="11">
        <v>365.9</v>
      </c>
      <c r="G15" s="11">
        <v>222.46</v>
      </c>
    </row>
    <row r="16" spans="2:7" ht="16.5" hidden="1">
      <c r="B16">
        <v>14</v>
      </c>
      <c r="C16" s="12">
        <v>41660</v>
      </c>
      <c r="D16" s="11">
        <v>245.14</v>
      </c>
      <c r="E16" s="11">
        <v>302.97000000000003</v>
      </c>
      <c r="F16" s="11">
        <v>367.6</v>
      </c>
      <c r="G16" s="11">
        <v>223.79</v>
      </c>
    </row>
    <row r="17" spans="2:7" ht="16.5" hidden="1">
      <c r="B17">
        <v>15</v>
      </c>
      <c r="C17" s="12">
        <v>41661</v>
      </c>
      <c r="D17" s="11">
        <v>244.97</v>
      </c>
      <c r="E17" s="11">
        <v>302.39</v>
      </c>
      <c r="F17" s="11">
        <v>369.43</v>
      </c>
      <c r="G17" s="11">
        <v>223.22</v>
      </c>
    </row>
    <row r="18" spans="2:7" ht="16.5" hidden="1">
      <c r="B18">
        <v>16</v>
      </c>
      <c r="C18" s="12">
        <v>41662</v>
      </c>
      <c r="D18" s="11">
        <v>246.54</v>
      </c>
      <c r="E18" s="11">
        <v>303.45999999999998</v>
      </c>
      <c r="F18" s="11">
        <v>369.51</v>
      </c>
      <c r="G18" s="11">
        <v>222.58</v>
      </c>
    </row>
    <row r="19" spans="2:7" ht="16.5" hidden="1">
      <c r="B19">
        <v>17</v>
      </c>
      <c r="C19" s="12">
        <v>41663</v>
      </c>
      <c r="D19" s="11">
        <v>248.93</v>
      </c>
      <c r="E19" s="11">
        <v>305.58</v>
      </c>
      <c r="F19" s="11">
        <v>371.49</v>
      </c>
      <c r="G19" s="11">
        <v>223.49</v>
      </c>
    </row>
    <row r="20" spans="2:7" ht="16.5" hidden="1">
      <c r="B20">
        <v>18</v>
      </c>
      <c r="C20" s="12">
        <v>41666</v>
      </c>
      <c r="D20" s="11">
        <v>250.03</v>
      </c>
      <c r="E20" s="11">
        <v>306.29000000000002</v>
      </c>
      <c r="F20" s="11">
        <v>369.89</v>
      </c>
      <c r="G20" s="11">
        <v>223.65</v>
      </c>
    </row>
    <row r="21" spans="2:7" ht="16.5" hidden="1">
      <c r="B21">
        <v>19</v>
      </c>
      <c r="C21" s="12">
        <v>41667</v>
      </c>
      <c r="D21" s="11">
        <v>247.6</v>
      </c>
      <c r="E21" s="11">
        <v>304.08</v>
      </c>
      <c r="F21" s="11">
        <v>369.02</v>
      </c>
      <c r="G21" s="11">
        <v>222.72</v>
      </c>
    </row>
    <row r="22" spans="2:7" ht="16.5" hidden="1">
      <c r="B22">
        <v>20</v>
      </c>
      <c r="C22" s="12">
        <v>41668</v>
      </c>
      <c r="D22" s="11">
        <v>249.45</v>
      </c>
      <c r="E22" s="11">
        <v>306.18</v>
      </c>
      <c r="F22" s="11">
        <v>371.33</v>
      </c>
      <c r="G22" s="11">
        <v>223.91</v>
      </c>
    </row>
    <row r="23" spans="2:7" ht="16.5" hidden="1">
      <c r="B23">
        <v>21</v>
      </c>
      <c r="C23" s="12">
        <v>41669</v>
      </c>
      <c r="D23" s="11">
        <v>255.57</v>
      </c>
      <c r="E23" s="11">
        <v>312.41000000000003</v>
      </c>
      <c r="F23" s="11">
        <v>378.14</v>
      </c>
      <c r="G23" s="11">
        <v>229.83</v>
      </c>
    </row>
    <row r="24" spans="2:7" ht="16.5" hidden="1">
      <c r="B24">
        <v>22</v>
      </c>
      <c r="C24" s="12">
        <v>41670</v>
      </c>
      <c r="D24" s="11">
        <v>254.43</v>
      </c>
      <c r="E24" s="11">
        <v>311.14999999999998</v>
      </c>
      <c r="F24" s="11">
        <v>378.04</v>
      </c>
      <c r="G24" s="11">
        <v>229.8</v>
      </c>
    </row>
    <row r="25" spans="2:7" ht="16.5" hidden="1">
      <c r="B25">
        <v>23</v>
      </c>
      <c r="C25" s="12">
        <v>41673</v>
      </c>
      <c r="D25" s="11">
        <v>254.94</v>
      </c>
      <c r="E25" s="11">
        <v>311.5</v>
      </c>
      <c r="F25" s="11">
        <v>376.92</v>
      </c>
      <c r="G25" s="11">
        <v>230.59</v>
      </c>
    </row>
    <row r="26" spans="2:7" ht="16.5" hidden="1">
      <c r="B26">
        <v>24</v>
      </c>
      <c r="C26" s="12">
        <v>41674</v>
      </c>
      <c r="D26" s="11">
        <v>254.09</v>
      </c>
      <c r="E26" s="11">
        <v>310.51</v>
      </c>
      <c r="F26" s="11">
        <v>375.2</v>
      </c>
      <c r="G26" s="11">
        <v>229.75</v>
      </c>
    </row>
    <row r="27" spans="2:7" ht="16.5" hidden="1">
      <c r="B27">
        <v>25</v>
      </c>
      <c r="C27" s="12">
        <v>41675</v>
      </c>
      <c r="D27" s="11">
        <v>251.19</v>
      </c>
      <c r="E27" s="11">
        <v>307.19</v>
      </c>
      <c r="F27" s="11">
        <v>369.7</v>
      </c>
      <c r="G27" s="11">
        <v>227.23</v>
      </c>
    </row>
    <row r="28" spans="2:7" ht="16.5" hidden="1">
      <c r="B28">
        <v>26</v>
      </c>
      <c r="C28" s="12">
        <v>41676</v>
      </c>
      <c r="D28" s="11">
        <v>251.67</v>
      </c>
      <c r="E28" s="11">
        <v>307.8</v>
      </c>
      <c r="F28" s="11">
        <v>370.85</v>
      </c>
      <c r="G28" s="11">
        <v>227.56</v>
      </c>
    </row>
    <row r="29" spans="2:7" ht="16.5" hidden="1">
      <c r="B29">
        <v>27</v>
      </c>
      <c r="C29" s="12">
        <v>41677</v>
      </c>
      <c r="D29" s="11">
        <v>252.17</v>
      </c>
      <c r="E29" s="11">
        <v>308.45999999999998</v>
      </c>
      <c r="F29" s="11">
        <v>371.46</v>
      </c>
      <c r="G29" s="11">
        <v>227.33</v>
      </c>
    </row>
    <row r="30" spans="2:7" ht="16.5" hidden="1">
      <c r="B30">
        <v>28</v>
      </c>
      <c r="C30" s="12">
        <v>41680</v>
      </c>
      <c r="D30" s="11">
        <v>253.49</v>
      </c>
      <c r="E30" s="11">
        <v>310.02999999999997</v>
      </c>
      <c r="F30" s="11">
        <v>372.78</v>
      </c>
      <c r="G30" s="11">
        <v>227.43</v>
      </c>
    </row>
    <row r="31" spans="2:7" ht="16.5" hidden="1">
      <c r="B31">
        <v>29</v>
      </c>
      <c r="C31" s="12">
        <v>41681</v>
      </c>
      <c r="D31" s="11">
        <v>253.08</v>
      </c>
      <c r="E31" s="11">
        <v>309.77</v>
      </c>
      <c r="F31" s="11">
        <v>372.32</v>
      </c>
      <c r="G31" s="11">
        <v>226.61</v>
      </c>
    </row>
    <row r="32" spans="2:7" ht="16.5" hidden="1">
      <c r="B32">
        <v>30</v>
      </c>
      <c r="C32" s="12">
        <v>41682</v>
      </c>
      <c r="D32" s="11">
        <v>251.73</v>
      </c>
      <c r="E32" s="11">
        <v>308.31</v>
      </c>
      <c r="F32" s="11">
        <v>372.07</v>
      </c>
      <c r="G32" s="11">
        <v>225.95</v>
      </c>
    </row>
    <row r="33" spans="2:7" ht="16.5" hidden="1">
      <c r="B33">
        <v>31</v>
      </c>
      <c r="C33" s="12">
        <v>41683</v>
      </c>
      <c r="D33" s="11">
        <v>255.42</v>
      </c>
      <c r="E33" s="11">
        <v>312.13</v>
      </c>
      <c r="F33" s="11">
        <v>380.05</v>
      </c>
      <c r="G33" s="11">
        <v>228.27</v>
      </c>
    </row>
    <row r="34" spans="2:7" ht="16.5" hidden="1">
      <c r="B34">
        <v>32</v>
      </c>
      <c r="C34" s="12">
        <v>41684</v>
      </c>
      <c r="D34" s="11">
        <v>252.72</v>
      </c>
      <c r="E34" s="11">
        <v>308.92</v>
      </c>
      <c r="F34" s="11">
        <v>376.97</v>
      </c>
      <c r="G34" s="11">
        <v>225.65</v>
      </c>
    </row>
    <row r="35" spans="2:7" ht="16.5" hidden="1">
      <c r="B35">
        <v>33</v>
      </c>
      <c r="C35" s="12">
        <v>41687</v>
      </c>
      <c r="D35" s="11">
        <v>252.94</v>
      </c>
      <c r="E35" s="11">
        <v>309.19</v>
      </c>
      <c r="F35" s="11">
        <v>377.31</v>
      </c>
      <c r="G35" s="11">
        <v>225.65</v>
      </c>
    </row>
    <row r="36" spans="2:7" ht="16.5" hidden="1">
      <c r="B36">
        <v>34</v>
      </c>
      <c r="C36" s="12">
        <v>41688</v>
      </c>
      <c r="D36" s="11">
        <v>252.54</v>
      </c>
      <c r="E36" s="11">
        <v>308.66000000000003</v>
      </c>
      <c r="F36" s="11">
        <v>374.9</v>
      </c>
      <c r="G36" s="11">
        <v>224.91</v>
      </c>
    </row>
    <row r="37" spans="2:7" ht="16.5" hidden="1">
      <c r="B37">
        <v>35</v>
      </c>
      <c r="C37" s="12">
        <v>41689</v>
      </c>
      <c r="D37" s="11">
        <v>255.83</v>
      </c>
      <c r="E37" s="11">
        <v>312.55</v>
      </c>
      <c r="F37" s="11">
        <v>379.12</v>
      </c>
      <c r="G37" s="11">
        <v>227.33</v>
      </c>
    </row>
    <row r="38" spans="2:7" ht="16.5" hidden="1">
      <c r="B38">
        <v>36</v>
      </c>
      <c r="C38" s="12">
        <v>41690</v>
      </c>
      <c r="D38" s="11">
        <v>257.07</v>
      </c>
      <c r="E38" s="11">
        <v>313.52999999999997</v>
      </c>
      <c r="F38" s="11">
        <v>380.85</v>
      </c>
      <c r="G38" s="11">
        <v>228.82</v>
      </c>
    </row>
    <row r="39" spans="2:7" ht="16.5" hidden="1">
      <c r="B39">
        <v>37</v>
      </c>
      <c r="C39" s="12">
        <v>41691</v>
      </c>
      <c r="D39" s="11">
        <v>255.15</v>
      </c>
      <c r="E39" s="11">
        <v>311.44</v>
      </c>
      <c r="F39" s="11">
        <v>378.57</v>
      </c>
      <c r="G39" s="11">
        <v>227.03</v>
      </c>
    </row>
    <row r="40" spans="2:7" ht="16.5" hidden="1">
      <c r="B40">
        <v>38</v>
      </c>
      <c r="C40" s="12">
        <v>41694</v>
      </c>
      <c r="D40" s="11">
        <v>254.47</v>
      </c>
      <c r="E40" s="11">
        <v>310.58</v>
      </c>
      <c r="F40" s="11">
        <v>376.15</v>
      </c>
      <c r="G40" s="11">
        <v>225.66</v>
      </c>
    </row>
    <row r="41" spans="2:7" ht="16.5" hidden="1">
      <c r="B41">
        <v>39</v>
      </c>
      <c r="C41" s="12">
        <v>41695</v>
      </c>
      <c r="D41" s="11">
        <v>254.58</v>
      </c>
      <c r="E41" s="11">
        <v>310.45</v>
      </c>
      <c r="F41" s="11">
        <v>376.87</v>
      </c>
      <c r="G41" s="11">
        <v>225.86</v>
      </c>
    </row>
    <row r="42" spans="2:7" ht="16.5" hidden="1">
      <c r="B42">
        <v>40</v>
      </c>
      <c r="C42" s="12">
        <v>41696</v>
      </c>
      <c r="D42" s="11">
        <v>253.45</v>
      </c>
      <c r="E42" s="11">
        <v>309.16000000000003</v>
      </c>
      <c r="F42" s="11">
        <v>375.44</v>
      </c>
      <c r="G42" s="11">
        <v>224.96</v>
      </c>
    </row>
    <row r="43" spans="2:7" ht="16.5" hidden="1">
      <c r="B43">
        <v>41</v>
      </c>
      <c r="C43" s="12">
        <v>41697</v>
      </c>
      <c r="D43" s="11">
        <v>256.12</v>
      </c>
      <c r="E43" s="11">
        <v>311.56</v>
      </c>
      <c r="F43" s="11">
        <v>379.59</v>
      </c>
      <c r="G43" s="11">
        <v>228.23</v>
      </c>
    </row>
    <row r="44" spans="2:7" ht="16.5" hidden="1">
      <c r="B44">
        <v>42</v>
      </c>
      <c r="C44" s="12">
        <v>41698</v>
      </c>
      <c r="D44" s="11">
        <v>255.17</v>
      </c>
      <c r="E44" s="11">
        <v>310.3</v>
      </c>
      <c r="F44" s="11">
        <v>378.15</v>
      </c>
      <c r="G44" s="11">
        <v>226.03</v>
      </c>
    </row>
    <row r="45" spans="2:7" ht="16.5" hidden="1">
      <c r="B45">
        <v>43</v>
      </c>
      <c r="C45" s="12">
        <v>41701</v>
      </c>
      <c r="D45" s="11">
        <v>258.19</v>
      </c>
      <c r="E45" s="11">
        <v>313.24</v>
      </c>
      <c r="F45" s="11">
        <v>380.36</v>
      </c>
      <c r="G45" s="11">
        <v>227.31</v>
      </c>
    </row>
    <row r="46" spans="2:7" ht="16.5" hidden="1">
      <c r="B46">
        <v>44</v>
      </c>
      <c r="C46" s="12">
        <v>41702</v>
      </c>
      <c r="D46" s="11">
        <v>256.45999999999998</v>
      </c>
      <c r="E46" s="11">
        <v>311.89999999999998</v>
      </c>
      <c r="F46" s="11">
        <v>378.24</v>
      </c>
      <c r="G46" s="11">
        <v>226.79</v>
      </c>
    </row>
    <row r="47" spans="2:7" ht="16.5" hidden="1">
      <c r="B47">
        <v>45</v>
      </c>
      <c r="C47" s="12">
        <v>41703</v>
      </c>
      <c r="D47" s="11">
        <v>254.29</v>
      </c>
      <c r="E47" s="11">
        <v>309.92</v>
      </c>
      <c r="F47" s="11">
        <v>376.49</v>
      </c>
      <c r="G47" s="11">
        <v>225.66</v>
      </c>
    </row>
    <row r="48" spans="2:7" ht="16.5" hidden="1">
      <c r="B48">
        <v>46</v>
      </c>
      <c r="C48" s="12">
        <v>41704</v>
      </c>
      <c r="D48" s="11">
        <v>253.44</v>
      </c>
      <c r="E48" s="11">
        <v>309.06</v>
      </c>
      <c r="F48" s="11">
        <v>376.21</v>
      </c>
      <c r="G48" s="11">
        <v>225.03</v>
      </c>
    </row>
    <row r="49" spans="2:7" ht="16.5" hidden="1">
      <c r="B49">
        <v>47</v>
      </c>
      <c r="C49" s="12">
        <v>41705</v>
      </c>
      <c r="D49" s="11">
        <v>254</v>
      </c>
      <c r="E49" s="11">
        <v>309.69</v>
      </c>
      <c r="F49" s="11">
        <v>373.71</v>
      </c>
      <c r="G49" s="11">
        <v>223.14</v>
      </c>
    </row>
    <row r="50" spans="2:7" ht="16.5" hidden="1">
      <c r="B50">
        <v>48</v>
      </c>
      <c r="C50" s="12">
        <v>41708</v>
      </c>
      <c r="D50" s="11">
        <v>255.87</v>
      </c>
      <c r="E50" s="11">
        <v>311.72000000000003</v>
      </c>
      <c r="F50" s="11">
        <v>374.26</v>
      </c>
      <c r="G50" s="11">
        <v>224.63</v>
      </c>
    </row>
    <row r="51" spans="2:7" ht="16.5" hidden="1">
      <c r="B51">
        <v>49</v>
      </c>
      <c r="C51" s="12">
        <v>41709</v>
      </c>
      <c r="D51" s="11">
        <v>257.02999999999997</v>
      </c>
      <c r="E51" s="11">
        <v>313.10000000000002</v>
      </c>
      <c r="F51" s="11">
        <v>375.96</v>
      </c>
      <c r="G51" s="11">
        <v>226.06</v>
      </c>
    </row>
    <row r="52" spans="2:7" ht="16.5" hidden="1">
      <c r="B52">
        <v>50</v>
      </c>
      <c r="C52" s="12">
        <v>41710</v>
      </c>
      <c r="D52" s="11">
        <v>258.14999999999998</v>
      </c>
      <c r="E52" s="11">
        <v>313.97000000000003</v>
      </c>
      <c r="F52" s="11">
        <v>376.49</v>
      </c>
      <c r="G52" s="11">
        <v>226.53</v>
      </c>
    </row>
    <row r="53" spans="2:7" ht="16.5" hidden="1">
      <c r="B53">
        <v>51</v>
      </c>
      <c r="C53" s="12">
        <v>41711</v>
      </c>
      <c r="D53" s="11">
        <v>256.93</v>
      </c>
      <c r="E53" s="11">
        <v>312.25</v>
      </c>
      <c r="F53" s="11">
        <v>373.22</v>
      </c>
      <c r="G53" s="11">
        <v>223.63</v>
      </c>
    </row>
    <row r="54" spans="2:7" ht="16.5" hidden="1">
      <c r="B54">
        <v>52</v>
      </c>
      <c r="C54" s="12">
        <v>41712</v>
      </c>
      <c r="D54" s="11">
        <v>258.22000000000003</v>
      </c>
      <c r="E54" s="11">
        <v>313.51</v>
      </c>
      <c r="F54" s="11">
        <v>375.23</v>
      </c>
      <c r="G54" s="11">
        <v>225.74</v>
      </c>
    </row>
    <row r="55" spans="2:7" ht="16.5" hidden="1">
      <c r="B55">
        <v>53</v>
      </c>
      <c r="C55" s="12">
        <v>41715</v>
      </c>
      <c r="D55" s="11">
        <v>256.91000000000003</v>
      </c>
      <c r="E55" s="11">
        <v>312.24</v>
      </c>
      <c r="F55" s="11">
        <v>373.56</v>
      </c>
      <c r="G55" s="11">
        <v>224.67</v>
      </c>
    </row>
    <row r="56" spans="2:7" ht="16.5" hidden="1">
      <c r="B56">
        <v>54</v>
      </c>
      <c r="C56" s="12">
        <v>41716</v>
      </c>
      <c r="D56" s="11">
        <v>257.01</v>
      </c>
      <c r="E56" s="11">
        <v>312.54000000000002</v>
      </c>
      <c r="F56" s="11">
        <v>373.01</v>
      </c>
      <c r="G56" s="11">
        <v>224.65</v>
      </c>
    </row>
    <row r="57" spans="2:7" ht="16.5" hidden="1">
      <c r="B57">
        <v>55</v>
      </c>
      <c r="C57" s="12">
        <v>41717</v>
      </c>
      <c r="D57" s="11">
        <v>254.95</v>
      </c>
      <c r="E57" s="11">
        <v>310.55</v>
      </c>
      <c r="F57" s="11">
        <v>371.08</v>
      </c>
      <c r="G57" s="11">
        <v>223.26</v>
      </c>
    </row>
    <row r="58" spans="2:7" ht="16.5" hidden="1">
      <c r="B58">
        <v>56</v>
      </c>
      <c r="C58" s="12">
        <v>41718</v>
      </c>
      <c r="D58" s="11">
        <v>255.62</v>
      </c>
      <c r="E58" s="11">
        <v>311.75</v>
      </c>
      <c r="F58" s="11">
        <v>373.66</v>
      </c>
      <c r="G58" s="11">
        <v>225.94</v>
      </c>
    </row>
    <row r="59" spans="2:7" ht="16.5" hidden="1">
      <c r="B59">
        <v>57</v>
      </c>
      <c r="C59" s="12">
        <v>41719</v>
      </c>
      <c r="D59" s="11">
        <v>256.32</v>
      </c>
      <c r="E59" s="11">
        <v>312.13</v>
      </c>
      <c r="F59" s="11">
        <v>373.52</v>
      </c>
      <c r="G59" s="11">
        <v>226.25</v>
      </c>
    </row>
    <row r="60" spans="2:7" ht="16.5" hidden="1">
      <c r="B60">
        <v>58</v>
      </c>
      <c r="C60" s="12">
        <v>41722</v>
      </c>
      <c r="D60" s="11">
        <v>256.82</v>
      </c>
      <c r="E60" s="11">
        <v>313.01</v>
      </c>
      <c r="F60" s="11">
        <v>374.63</v>
      </c>
      <c r="G60" s="11">
        <v>227.23</v>
      </c>
    </row>
    <row r="61" spans="2:7" ht="16.5" hidden="1">
      <c r="B61">
        <v>59</v>
      </c>
      <c r="C61" s="12">
        <v>41723</v>
      </c>
      <c r="D61" s="11">
        <v>255.82</v>
      </c>
      <c r="E61" s="11">
        <v>312.05</v>
      </c>
      <c r="F61" s="11">
        <v>372.63</v>
      </c>
      <c r="G61" s="11">
        <v>225.89</v>
      </c>
    </row>
    <row r="62" spans="2:7" ht="16.5" hidden="1">
      <c r="B62">
        <v>60</v>
      </c>
      <c r="C62" s="12">
        <v>41724</v>
      </c>
      <c r="D62" s="11">
        <v>255.21</v>
      </c>
      <c r="E62" s="11">
        <v>312.05</v>
      </c>
      <c r="F62" s="11">
        <v>373.8</v>
      </c>
      <c r="G62" s="11">
        <v>226.12</v>
      </c>
    </row>
    <row r="63" spans="2:7" ht="16.5" hidden="1">
      <c r="B63">
        <v>61</v>
      </c>
      <c r="C63" s="12">
        <v>41725</v>
      </c>
      <c r="D63" s="11">
        <v>256.33999999999997</v>
      </c>
      <c r="E63" s="11">
        <v>312.49</v>
      </c>
      <c r="F63" s="11">
        <v>377.78</v>
      </c>
      <c r="G63" s="11">
        <v>227.17</v>
      </c>
    </row>
    <row r="64" spans="2:7" ht="16.5" hidden="1">
      <c r="B64">
        <v>62</v>
      </c>
      <c r="C64" s="12">
        <v>41726</v>
      </c>
      <c r="D64" s="11">
        <v>253.95</v>
      </c>
      <c r="E64" s="11">
        <v>309.48</v>
      </c>
      <c r="F64" s="11">
        <v>374.76</v>
      </c>
      <c r="G64" s="11">
        <v>225.58</v>
      </c>
    </row>
    <row r="65" spans="2:7" ht="16.5" hidden="1">
      <c r="B65">
        <v>63</v>
      </c>
      <c r="C65" s="12">
        <v>41729</v>
      </c>
      <c r="D65" s="11">
        <v>251.72</v>
      </c>
      <c r="E65" s="11">
        <v>307.06</v>
      </c>
      <c r="F65" s="11">
        <v>371.7</v>
      </c>
      <c r="G65" s="11">
        <v>223.38</v>
      </c>
    </row>
    <row r="66" spans="2:7" ht="16.5" hidden="1">
      <c r="B66">
        <v>64</v>
      </c>
      <c r="C66" s="12">
        <v>41730</v>
      </c>
      <c r="D66" s="11">
        <v>252.41</v>
      </c>
      <c r="E66" s="11">
        <v>307.51</v>
      </c>
      <c r="F66" s="11">
        <v>370.99</v>
      </c>
      <c r="G66" s="11">
        <v>222.9</v>
      </c>
    </row>
    <row r="67" spans="2:7" ht="16.5" hidden="1">
      <c r="B67">
        <v>65</v>
      </c>
      <c r="C67" s="12">
        <v>41731</v>
      </c>
      <c r="D67" s="11">
        <v>252.05</v>
      </c>
      <c r="E67" s="11">
        <v>307.37</v>
      </c>
      <c r="F67" s="11">
        <v>371.12</v>
      </c>
      <c r="G67" s="11">
        <v>222.84</v>
      </c>
    </row>
    <row r="68" spans="2:7" ht="16.5" hidden="1">
      <c r="B68">
        <v>66</v>
      </c>
      <c r="C68" s="12">
        <v>41732</v>
      </c>
      <c r="D68" s="11">
        <v>252.3</v>
      </c>
      <c r="E68" s="11">
        <v>308.18</v>
      </c>
      <c r="F68" s="11">
        <v>371.84</v>
      </c>
      <c r="G68" s="11">
        <v>223.92</v>
      </c>
    </row>
    <row r="69" spans="2:7" ht="16.5" hidden="1">
      <c r="B69">
        <v>67</v>
      </c>
      <c r="C69" s="12">
        <v>41733</v>
      </c>
      <c r="D69" s="11">
        <v>250.83</v>
      </c>
      <c r="E69" s="11">
        <v>306.87</v>
      </c>
      <c r="F69" s="11">
        <v>371.5</v>
      </c>
      <c r="G69" s="11">
        <v>223.89</v>
      </c>
    </row>
    <row r="70" spans="2:7" ht="16.5" hidden="1">
      <c r="B70">
        <v>68</v>
      </c>
      <c r="C70" s="12">
        <v>41736</v>
      </c>
      <c r="D70" s="11">
        <v>250.93</v>
      </c>
      <c r="E70" s="11">
        <v>306.55</v>
      </c>
      <c r="F70" s="11">
        <v>370.58</v>
      </c>
      <c r="G70" s="11">
        <v>223.58</v>
      </c>
    </row>
    <row r="71" spans="2:7" ht="16.5" hidden="1">
      <c r="B71">
        <v>69</v>
      </c>
      <c r="C71" s="12">
        <v>41737</v>
      </c>
      <c r="D71" s="11">
        <v>250.2</v>
      </c>
      <c r="E71" s="11">
        <v>305.18</v>
      </c>
      <c r="F71" s="11">
        <v>370.19</v>
      </c>
      <c r="G71" s="11">
        <v>221.63</v>
      </c>
    </row>
    <row r="72" spans="2:7" ht="16.5" hidden="1">
      <c r="B72">
        <v>70</v>
      </c>
      <c r="C72" s="12">
        <v>41738</v>
      </c>
      <c r="D72" s="11">
        <v>249.68</v>
      </c>
      <c r="E72" s="11">
        <v>304.39999999999998</v>
      </c>
      <c r="F72" s="11">
        <v>369.3</v>
      </c>
      <c r="G72" s="11">
        <v>220.69</v>
      </c>
    </row>
    <row r="73" spans="2:7" ht="16.5" hidden="1">
      <c r="B73">
        <v>71</v>
      </c>
      <c r="C73" s="12">
        <v>41739</v>
      </c>
      <c r="D73" s="11">
        <v>250.83</v>
      </c>
      <c r="E73" s="11">
        <v>305.38</v>
      </c>
      <c r="F73" s="11">
        <v>369.52</v>
      </c>
      <c r="G73" s="11">
        <v>220.33</v>
      </c>
    </row>
    <row r="74" spans="2:7" ht="16.5" hidden="1">
      <c r="B74">
        <v>72</v>
      </c>
      <c r="C74" s="12">
        <v>41740</v>
      </c>
      <c r="D74" s="11">
        <v>251.51</v>
      </c>
      <c r="E74" s="11">
        <v>305.95</v>
      </c>
      <c r="F74" s="11">
        <v>369.44</v>
      </c>
      <c r="G74" s="11">
        <v>220.35</v>
      </c>
    </row>
    <row r="75" spans="2:7" ht="16.5" hidden="1">
      <c r="B75">
        <v>73</v>
      </c>
      <c r="C75" s="12">
        <v>41743</v>
      </c>
      <c r="D75" s="11">
        <v>253.11</v>
      </c>
      <c r="E75" s="11">
        <v>307.62</v>
      </c>
      <c r="F75" s="11">
        <v>372.14</v>
      </c>
      <c r="G75" s="11">
        <v>222.61</v>
      </c>
    </row>
    <row r="76" spans="2:7" ht="16.5" hidden="1">
      <c r="B76">
        <v>74</v>
      </c>
      <c r="C76" s="12">
        <v>41744</v>
      </c>
      <c r="D76" s="11">
        <v>252.84</v>
      </c>
      <c r="E76" s="11">
        <v>307.44</v>
      </c>
      <c r="F76" s="11">
        <v>372.54</v>
      </c>
      <c r="G76" s="11">
        <v>222.85</v>
      </c>
    </row>
    <row r="77" spans="2:7" ht="16.5" hidden="1">
      <c r="B77">
        <v>75</v>
      </c>
      <c r="C77" s="12">
        <v>41745</v>
      </c>
      <c r="D77" s="11">
        <v>253.04</v>
      </c>
      <c r="E77" s="11">
        <v>307.89</v>
      </c>
      <c r="F77" s="11">
        <v>373.69</v>
      </c>
      <c r="G77" s="11">
        <v>222.3</v>
      </c>
    </row>
    <row r="78" spans="2:7" ht="16.5" hidden="1">
      <c r="B78">
        <v>76</v>
      </c>
      <c r="C78" s="12">
        <v>41746</v>
      </c>
      <c r="D78" s="11">
        <v>252.87</v>
      </c>
      <c r="E78" s="11">
        <v>307.91000000000003</v>
      </c>
      <c r="F78" s="11">
        <v>374.41</v>
      </c>
      <c r="G78" s="11">
        <v>222.45</v>
      </c>
    </row>
    <row r="79" spans="2:7" ht="16.5" hidden="1">
      <c r="B79">
        <v>77</v>
      </c>
      <c r="C79" s="12">
        <v>41747</v>
      </c>
      <c r="D79" s="11">
        <v>251.53</v>
      </c>
      <c r="E79" s="11">
        <v>306.76</v>
      </c>
      <c r="F79" s="11">
        <v>372.56</v>
      </c>
      <c r="G79" s="11">
        <v>222</v>
      </c>
    </row>
    <row r="80" spans="2:7" ht="16.5" hidden="1">
      <c r="B80">
        <v>78</v>
      </c>
      <c r="C80" s="12">
        <v>41751</v>
      </c>
      <c r="D80" s="11">
        <v>251.37</v>
      </c>
      <c r="E80" s="11">
        <v>306.94</v>
      </c>
      <c r="F80" s="11">
        <v>374.01</v>
      </c>
      <c r="G80" s="11">
        <v>222.31</v>
      </c>
    </row>
    <row r="81" spans="2:7" ht="16.5" hidden="1">
      <c r="B81">
        <v>79</v>
      </c>
      <c r="C81" s="12">
        <v>41752</v>
      </c>
      <c r="D81" s="11">
        <v>251.71</v>
      </c>
      <c r="E81" s="11">
        <v>307.24</v>
      </c>
      <c r="F81" s="11">
        <v>373.18</v>
      </c>
      <c r="G81" s="11">
        <v>221.88</v>
      </c>
    </row>
    <row r="82" spans="2:7" ht="16.5" hidden="1">
      <c r="B82">
        <v>80</v>
      </c>
      <c r="C82" s="12">
        <v>41753</v>
      </c>
      <c r="D82" s="11">
        <v>252.74</v>
      </c>
      <c r="E82" s="11">
        <v>308.44</v>
      </c>
      <c r="F82" s="11">
        <v>374.33</v>
      </c>
      <c r="G82" s="11">
        <v>222.99</v>
      </c>
    </row>
    <row r="83" spans="2:7" ht="16.5" hidden="1">
      <c r="B83">
        <v>81</v>
      </c>
      <c r="C83" s="12">
        <v>41754</v>
      </c>
      <c r="D83" s="11">
        <v>253.76</v>
      </c>
      <c r="E83" s="11">
        <v>309.52</v>
      </c>
      <c r="F83" s="11">
        <v>376.09</v>
      </c>
      <c r="G83" s="11">
        <v>223.69</v>
      </c>
    </row>
    <row r="84" spans="2:7" ht="16.5" hidden="1">
      <c r="B84">
        <v>82</v>
      </c>
      <c r="C84" s="12">
        <v>41757</v>
      </c>
      <c r="D84" s="11">
        <v>254.26</v>
      </c>
      <c r="E84" s="11">
        <v>309.7</v>
      </c>
      <c r="F84" s="11">
        <v>376.11</v>
      </c>
      <c r="G84" s="11">
        <v>223.29</v>
      </c>
    </row>
    <row r="85" spans="2:7" ht="16.5" hidden="1">
      <c r="B85">
        <v>83</v>
      </c>
      <c r="C85" s="12">
        <v>41758</v>
      </c>
      <c r="D85" s="11">
        <v>253.62</v>
      </c>
      <c r="E85" s="11">
        <v>309.38</v>
      </c>
      <c r="F85" s="11">
        <v>374.94</v>
      </c>
      <c r="G85" s="11">
        <v>223.06</v>
      </c>
    </row>
    <row r="86" spans="2:7" ht="16.5" hidden="1">
      <c r="B86">
        <v>84</v>
      </c>
      <c r="C86" s="12">
        <v>41759</v>
      </c>
      <c r="D86" s="11">
        <v>252.33</v>
      </c>
      <c r="E86" s="11">
        <v>307.77999999999997</v>
      </c>
      <c r="F86" s="11">
        <v>375.11</v>
      </c>
      <c r="G86" s="11">
        <v>223.11</v>
      </c>
    </row>
    <row r="87" spans="2:7" ht="16.5" hidden="1">
      <c r="B87">
        <v>85</v>
      </c>
      <c r="C87" s="12">
        <v>41764</v>
      </c>
      <c r="D87" s="11">
        <v>252.66</v>
      </c>
      <c r="E87" s="11">
        <v>307.58</v>
      </c>
      <c r="F87" s="11">
        <v>373.98</v>
      </c>
      <c r="G87" s="11">
        <v>221.63</v>
      </c>
    </row>
    <row r="88" spans="2:7" ht="16.5" hidden="1">
      <c r="B88">
        <v>86</v>
      </c>
      <c r="C88" s="12">
        <v>41765</v>
      </c>
      <c r="D88" s="11">
        <v>252.66</v>
      </c>
      <c r="E88" s="11">
        <v>307.61</v>
      </c>
      <c r="F88" s="11">
        <v>374.12</v>
      </c>
      <c r="G88" s="11">
        <v>220.9</v>
      </c>
    </row>
    <row r="89" spans="2:7" ht="16.5" hidden="1">
      <c r="B89">
        <v>87</v>
      </c>
      <c r="C89" s="12">
        <v>41766</v>
      </c>
      <c r="D89" s="11">
        <v>252.03</v>
      </c>
      <c r="E89" s="11">
        <v>306.88</v>
      </c>
      <c r="F89" s="11">
        <v>374.32</v>
      </c>
      <c r="G89" s="11">
        <v>220.55</v>
      </c>
    </row>
    <row r="90" spans="2:7" ht="16.5" hidden="1">
      <c r="B90">
        <v>88</v>
      </c>
      <c r="C90" s="12">
        <v>41767</v>
      </c>
      <c r="D90" s="11">
        <v>249.34</v>
      </c>
      <c r="E90" s="11">
        <v>303.95999999999998</v>
      </c>
      <c r="F90" s="11">
        <v>369.96</v>
      </c>
      <c r="G90" s="11">
        <v>218.1</v>
      </c>
    </row>
    <row r="91" spans="2:7" ht="16.5" hidden="1">
      <c r="B91">
        <v>89</v>
      </c>
      <c r="C91" s="12">
        <v>41768</v>
      </c>
      <c r="D91" s="11">
        <v>249.12</v>
      </c>
      <c r="E91" s="11">
        <v>303.63</v>
      </c>
      <c r="F91" s="11">
        <v>371.54</v>
      </c>
      <c r="G91" s="11">
        <v>219.77</v>
      </c>
    </row>
    <row r="92" spans="2:7" ht="16.5" hidden="1">
      <c r="B92">
        <v>90</v>
      </c>
      <c r="C92" s="12">
        <v>41771</v>
      </c>
      <c r="D92" s="11">
        <v>248.68</v>
      </c>
      <c r="E92" s="11">
        <v>303.55</v>
      </c>
      <c r="F92" s="11">
        <v>372.43</v>
      </c>
      <c r="G92" s="11">
        <v>220.48</v>
      </c>
    </row>
    <row r="93" spans="2:7" ht="16.5" hidden="1">
      <c r="B93">
        <v>91</v>
      </c>
      <c r="C93" s="12">
        <v>41772</v>
      </c>
      <c r="D93" s="11">
        <v>248.74</v>
      </c>
      <c r="E93" s="11">
        <v>303.72000000000003</v>
      </c>
      <c r="F93" s="11">
        <v>372.01</v>
      </c>
      <c r="G93" s="11">
        <v>220.66</v>
      </c>
    </row>
    <row r="94" spans="2:7" ht="16.5" hidden="1">
      <c r="B94">
        <v>92</v>
      </c>
      <c r="C94" s="12">
        <v>41773</v>
      </c>
      <c r="D94" s="11">
        <v>248.79</v>
      </c>
      <c r="E94" s="11">
        <v>303.58</v>
      </c>
      <c r="F94" s="11">
        <v>371.83</v>
      </c>
      <c r="G94" s="11">
        <v>221.17</v>
      </c>
    </row>
    <row r="95" spans="2:7" ht="16.5" hidden="1">
      <c r="B95">
        <v>93</v>
      </c>
      <c r="C95" s="12">
        <v>41774</v>
      </c>
      <c r="D95" s="11">
        <v>247.87</v>
      </c>
      <c r="E95" s="11">
        <v>302.83999999999997</v>
      </c>
      <c r="F95" s="11">
        <v>371.12</v>
      </c>
      <c r="G95" s="11">
        <v>221.5</v>
      </c>
    </row>
    <row r="96" spans="2:7" ht="16.5" hidden="1">
      <c r="B96">
        <v>94</v>
      </c>
      <c r="C96" s="12">
        <v>41775</v>
      </c>
      <c r="D96" s="11">
        <v>249.92</v>
      </c>
      <c r="E96" s="11">
        <v>305.31</v>
      </c>
      <c r="F96" s="11">
        <v>373.94</v>
      </c>
      <c r="G96" s="11">
        <v>222.53</v>
      </c>
    </row>
    <row r="97" spans="2:7" ht="16.5" hidden="1">
      <c r="B97">
        <v>95</v>
      </c>
      <c r="C97" s="12">
        <v>41778</v>
      </c>
      <c r="D97" s="11">
        <v>249.34</v>
      </c>
      <c r="E97" s="11">
        <v>304.88</v>
      </c>
      <c r="F97" s="11">
        <v>373.86</v>
      </c>
      <c r="G97" s="11">
        <v>222.39</v>
      </c>
    </row>
    <row r="98" spans="2:7" ht="16.5" hidden="1">
      <c r="B98">
        <v>96</v>
      </c>
      <c r="C98" s="12">
        <v>41779</v>
      </c>
      <c r="D98" s="11">
        <v>249.63</v>
      </c>
      <c r="E98" s="11">
        <v>305.14999999999998</v>
      </c>
      <c r="F98" s="11">
        <v>375.24</v>
      </c>
      <c r="G98" s="11">
        <v>222.97</v>
      </c>
    </row>
    <row r="99" spans="2:7" ht="16.5" hidden="1">
      <c r="B99">
        <v>97</v>
      </c>
      <c r="C99" s="12">
        <v>41780</v>
      </c>
      <c r="D99" s="11">
        <v>249.46</v>
      </c>
      <c r="E99" s="11">
        <v>304.75</v>
      </c>
      <c r="F99" s="11">
        <v>375.6</v>
      </c>
      <c r="G99" s="11">
        <v>222.22</v>
      </c>
    </row>
    <row r="100" spans="2:7" ht="16.5" hidden="1">
      <c r="B100">
        <v>98</v>
      </c>
      <c r="C100" s="12">
        <v>41781</v>
      </c>
      <c r="D100" s="11">
        <v>248.48</v>
      </c>
      <c r="E100" s="11">
        <v>303.63</v>
      </c>
      <c r="F100" s="11">
        <v>374.43</v>
      </c>
      <c r="G100" s="11">
        <v>221.94</v>
      </c>
    </row>
    <row r="101" spans="2:7" ht="16.5" hidden="1">
      <c r="B101">
        <v>99</v>
      </c>
      <c r="C101" s="12">
        <v>41782</v>
      </c>
      <c r="D101" s="11">
        <v>248.13</v>
      </c>
      <c r="E101" s="11">
        <v>303.04000000000002</v>
      </c>
      <c r="F101" s="11">
        <v>374.87</v>
      </c>
      <c r="G101" s="11">
        <v>222.5</v>
      </c>
    </row>
    <row r="102" spans="2:7" ht="16.5" hidden="1">
      <c r="B102">
        <v>100</v>
      </c>
      <c r="C102" s="12">
        <v>41785</v>
      </c>
      <c r="D102" s="11">
        <v>247.84</v>
      </c>
      <c r="E102" s="11">
        <v>302.63</v>
      </c>
      <c r="F102" s="11">
        <v>373.7</v>
      </c>
      <c r="G102" s="11">
        <v>221.82</v>
      </c>
    </row>
    <row r="103" spans="2:7" ht="16.5" hidden="1">
      <c r="B103">
        <v>101</v>
      </c>
      <c r="C103" s="12">
        <v>41786</v>
      </c>
      <c r="D103" s="11">
        <v>248.57</v>
      </c>
      <c r="E103" s="11">
        <v>303.75</v>
      </c>
      <c r="F103" s="11">
        <v>375.13</v>
      </c>
      <c r="G103" s="11">
        <v>222.64</v>
      </c>
    </row>
    <row r="104" spans="2:7" ht="16.5" hidden="1">
      <c r="B104">
        <v>102</v>
      </c>
      <c r="C104" s="12">
        <v>41787</v>
      </c>
      <c r="D104" s="11">
        <v>248.77</v>
      </c>
      <c r="E104" s="11">
        <v>304.22000000000003</v>
      </c>
      <c r="F104" s="11">
        <v>374.51</v>
      </c>
      <c r="G104" s="11">
        <v>223.35</v>
      </c>
    </row>
    <row r="105" spans="2:7" ht="16.5" hidden="1">
      <c r="B105">
        <v>103</v>
      </c>
      <c r="C105" s="12">
        <v>41788</v>
      </c>
      <c r="D105" s="11">
        <v>248.08</v>
      </c>
      <c r="E105" s="11">
        <v>302.95999999999998</v>
      </c>
      <c r="F105" s="11">
        <v>372.31</v>
      </c>
      <c r="G105" s="11">
        <v>222.45</v>
      </c>
    </row>
    <row r="106" spans="2:7" ht="16.5" hidden="1">
      <c r="B106">
        <v>104</v>
      </c>
      <c r="C106" s="12">
        <v>41789</v>
      </c>
      <c r="D106" s="11">
        <v>247.97</v>
      </c>
      <c r="E106" s="11">
        <v>302.70999999999998</v>
      </c>
      <c r="F106" s="11">
        <v>372.12</v>
      </c>
      <c r="G106" s="11">
        <v>222.4</v>
      </c>
    </row>
    <row r="107" spans="2:7" ht="16.5" hidden="1">
      <c r="B107">
        <v>105</v>
      </c>
      <c r="C107" s="12">
        <v>41792</v>
      </c>
      <c r="D107" s="11">
        <v>247.82</v>
      </c>
      <c r="E107" s="11">
        <v>302.79000000000002</v>
      </c>
      <c r="F107" s="11">
        <v>372.72</v>
      </c>
      <c r="G107" s="11">
        <v>222.69</v>
      </c>
    </row>
    <row r="108" spans="2:7" ht="16.5" hidden="1">
      <c r="B108">
        <v>106</v>
      </c>
      <c r="C108" s="12">
        <v>41793</v>
      </c>
      <c r="D108" s="11">
        <v>248.62</v>
      </c>
      <c r="E108" s="11">
        <v>303.95</v>
      </c>
      <c r="F108" s="11">
        <v>374.88</v>
      </c>
      <c r="G108" s="11">
        <v>223.61</v>
      </c>
    </row>
    <row r="109" spans="2:7" ht="16.5" hidden="1">
      <c r="B109">
        <v>107</v>
      </c>
      <c r="C109" s="12">
        <v>41794</v>
      </c>
      <c r="D109" s="11">
        <v>250.42</v>
      </c>
      <c r="E109" s="11">
        <v>305.95</v>
      </c>
      <c r="F109" s="11">
        <v>375.91</v>
      </c>
      <c r="G109" s="11">
        <v>224.65</v>
      </c>
    </row>
    <row r="110" spans="2:7" ht="16.5" hidden="1">
      <c r="B110">
        <v>108</v>
      </c>
      <c r="C110" s="12">
        <v>41795</v>
      </c>
      <c r="D110" s="11">
        <v>250.02</v>
      </c>
      <c r="E110" s="11">
        <v>304.85000000000002</v>
      </c>
      <c r="F110" s="11">
        <v>375.27</v>
      </c>
      <c r="G110" s="11">
        <v>223.92</v>
      </c>
    </row>
    <row r="111" spans="2:7" ht="16.5" hidden="1">
      <c r="B111">
        <v>109</v>
      </c>
      <c r="C111" s="12">
        <v>41796</v>
      </c>
      <c r="D111" s="11">
        <v>249.4</v>
      </c>
      <c r="E111" s="11">
        <v>303.58999999999997</v>
      </c>
      <c r="F111" s="11">
        <v>374.21</v>
      </c>
      <c r="G111" s="11">
        <v>222.64</v>
      </c>
    </row>
    <row r="112" spans="2:7" ht="16.5" hidden="1">
      <c r="B112">
        <v>110</v>
      </c>
      <c r="C112" s="12">
        <v>41800</v>
      </c>
      <c r="D112" s="11">
        <v>249.42</v>
      </c>
      <c r="E112" s="11">
        <v>304.12</v>
      </c>
      <c r="F112" s="11">
        <v>377.01</v>
      </c>
      <c r="G112" s="11">
        <v>224.33</v>
      </c>
    </row>
    <row r="113" spans="2:7" ht="16.5" hidden="1">
      <c r="B113">
        <v>111</v>
      </c>
      <c r="C113" s="12">
        <v>41801</v>
      </c>
      <c r="D113" s="11">
        <v>250.66</v>
      </c>
      <c r="E113" s="11">
        <v>305.45</v>
      </c>
      <c r="F113" s="11">
        <v>379.13</v>
      </c>
      <c r="G113" s="11">
        <v>225.82</v>
      </c>
    </row>
    <row r="114" spans="2:7" ht="16.5" hidden="1">
      <c r="B114">
        <v>112</v>
      </c>
      <c r="C114" s="12">
        <v>41802</v>
      </c>
      <c r="D114" s="11">
        <v>251.32</v>
      </c>
      <c r="E114" s="11">
        <v>306.14999999999998</v>
      </c>
      <c r="F114" s="11">
        <v>380.98</v>
      </c>
      <c r="G114" s="11">
        <v>226.29</v>
      </c>
    </row>
    <row r="115" spans="2:7" ht="16.5" hidden="1">
      <c r="B115">
        <v>113</v>
      </c>
      <c r="C115" s="12">
        <v>41803</v>
      </c>
      <c r="D115" s="11">
        <v>252.37</v>
      </c>
      <c r="E115" s="11">
        <v>307.06</v>
      </c>
      <c r="F115" s="11">
        <v>384.29</v>
      </c>
      <c r="G115" s="11">
        <v>226.25</v>
      </c>
    </row>
    <row r="116" spans="2:7" ht="16.5" hidden="1">
      <c r="B116">
        <v>114</v>
      </c>
      <c r="C116" s="12">
        <v>41806</v>
      </c>
      <c r="D116" s="11">
        <v>252.5</v>
      </c>
      <c r="E116" s="11">
        <v>307.48</v>
      </c>
      <c r="F116" s="11">
        <v>385.85</v>
      </c>
      <c r="G116" s="11">
        <v>227.33</v>
      </c>
    </row>
    <row r="117" spans="2:7" ht="16.5" hidden="1">
      <c r="B117">
        <v>115</v>
      </c>
      <c r="C117" s="12">
        <v>41807</v>
      </c>
      <c r="D117" s="11">
        <v>252.54</v>
      </c>
      <c r="E117" s="11">
        <v>307.7</v>
      </c>
      <c r="F117" s="11">
        <v>384.27</v>
      </c>
      <c r="G117" s="11">
        <v>226.63</v>
      </c>
    </row>
    <row r="118" spans="2:7" ht="16.5" hidden="1">
      <c r="B118">
        <v>116</v>
      </c>
      <c r="C118" s="12">
        <v>41808</v>
      </c>
      <c r="D118" s="11">
        <v>252.42</v>
      </c>
      <c r="E118" s="11">
        <v>307.64999999999998</v>
      </c>
      <c r="F118" s="11">
        <v>384.64</v>
      </c>
      <c r="G118" s="11">
        <v>226.98</v>
      </c>
    </row>
    <row r="119" spans="2:7" ht="16.5" hidden="1">
      <c r="B119">
        <v>117</v>
      </c>
      <c r="C119" s="12">
        <v>41809</v>
      </c>
      <c r="D119" s="11">
        <v>251.27</v>
      </c>
      <c r="E119" s="11">
        <v>305.77999999999997</v>
      </c>
      <c r="F119" s="11">
        <v>381.56</v>
      </c>
      <c r="G119" s="11">
        <v>224.21</v>
      </c>
    </row>
    <row r="120" spans="2:7" ht="16.5" hidden="1">
      <c r="B120">
        <v>118</v>
      </c>
      <c r="C120" s="12">
        <v>41810</v>
      </c>
      <c r="D120" s="11">
        <v>251.44</v>
      </c>
      <c r="E120" s="11">
        <v>305.99</v>
      </c>
      <c r="F120" s="11">
        <v>383.53</v>
      </c>
      <c r="G120" s="11">
        <v>224.81</v>
      </c>
    </row>
    <row r="121" spans="2:7" ht="16.5" hidden="1">
      <c r="B121">
        <v>119</v>
      </c>
      <c r="C121" s="12">
        <v>41813</v>
      </c>
      <c r="D121" s="11">
        <v>251.23</v>
      </c>
      <c r="E121" s="11">
        <v>305.83999999999997</v>
      </c>
      <c r="F121" s="11">
        <v>383.36</v>
      </c>
      <c r="G121" s="11">
        <v>225.2</v>
      </c>
    </row>
    <row r="122" spans="2:7" ht="16.5" hidden="1">
      <c r="B122">
        <v>120</v>
      </c>
      <c r="C122" s="12">
        <v>41814</v>
      </c>
      <c r="D122" s="11">
        <v>251.4</v>
      </c>
      <c r="E122" s="11">
        <v>305.7</v>
      </c>
      <c r="F122" s="11">
        <v>381.14</v>
      </c>
      <c r="G122" s="11">
        <v>224.4</v>
      </c>
    </row>
    <row r="123" spans="2:7" ht="16.5" hidden="1">
      <c r="B123">
        <v>121</v>
      </c>
      <c r="C123" s="12">
        <v>41815</v>
      </c>
      <c r="D123" s="11">
        <v>251.64</v>
      </c>
      <c r="E123" s="11">
        <v>306.12</v>
      </c>
      <c r="F123" s="11">
        <v>381.85</v>
      </c>
      <c r="G123" s="11">
        <v>224.92</v>
      </c>
    </row>
    <row r="124" spans="2:7" ht="16.5" hidden="1">
      <c r="B124">
        <v>122</v>
      </c>
      <c r="C124" s="12">
        <v>41816</v>
      </c>
      <c r="D124" s="11">
        <v>252.39</v>
      </c>
      <c r="E124" s="11">
        <v>307.06</v>
      </c>
      <c r="F124" s="11">
        <v>383.6</v>
      </c>
      <c r="G124" s="11">
        <v>225.38</v>
      </c>
    </row>
    <row r="125" spans="2:7" ht="16.5" hidden="1">
      <c r="B125">
        <v>123</v>
      </c>
      <c r="C125" s="12">
        <v>41817</v>
      </c>
      <c r="D125" s="11">
        <v>253.54</v>
      </c>
      <c r="E125" s="11">
        <v>308.48</v>
      </c>
      <c r="F125" s="11">
        <v>385.55</v>
      </c>
      <c r="G125" s="11">
        <v>226.46</v>
      </c>
    </row>
    <row r="126" spans="2:7" ht="16.5" hidden="1">
      <c r="B126">
        <v>124</v>
      </c>
      <c r="C126" s="12">
        <v>41820</v>
      </c>
      <c r="D126" s="11">
        <v>255.26</v>
      </c>
      <c r="E126" s="11">
        <v>310.19</v>
      </c>
      <c r="F126" s="11">
        <v>386.76</v>
      </c>
      <c r="G126" s="11">
        <v>227.13</v>
      </c>
    </row>
    <row r="127" spans="2:7" ht="16.5" hidden="1">
      <c r="B127">
        <v>125</v>
      </c>
      <c r="C127" s="12">
        <v>41821</v>
      </c>
      <c r="D127" s="11">
        <v>255.16</v>
      </c>
      <c r="E127" s="11">
        <v>309.83</v>
      </c>
      <c r="F127" s="11">
        <v>387.74</v>
      </c>
      <c r="G127" s="11">
        <v>226.35</v>
      </c>
    </row>
    <row r="128" spans="2:7" ht="16.5" hidden="1">
      <c r="B128">
        <v>126</v>
      </c>
      <c r="C128" s="12">
        <v>41822</v>
      </c>
      <c r="D128" s="11">
        <v>256.3</v>
      </c>
      <c r="E128" s="11">
        <v>311.17</v>
      </c>
      <c r="F128" s="11">
        <v>391.1</v>
      </c>
      <c r="G128" s="11">
        <v>227.85</v>
      </c>
    </row>
    <row r="129" spans="2:7" ht="16.5" hidden="1">
      <c r="B129">
        <v>127</v>
      </c>
      <c r="C129" s="12">
        <v>41823</v>
      </c>
      <c r="D129" s="11">
        <v>256.94</v>
      </c>
      <c r="E129" s="11">
        <v>312.04000000000002</v>
      </c>
      <c r="F129" s="11">
        <v>391.64</v>
      </c>
      <c r="G129" s="11">
        <v>228.52</v>
      </c>
    </row>
    <row r="130" spans="2:7" ht="16.5" hidden="1">
      <c r="B130">
        <v>128</v>
      </c>
      <c r="C130" s="12">
        <v>41824</v>
      </c>
      <c r="D130" s="11">
        <v>255.49</v>
      </c>
      <c r="E130" s="11">
        <v>310.70999999999998</v>
      </c>
      <c r="F130" s="11">
        <v>392.22</v>
      </c>
      <c r="G130" s="11">
        <v>228.66</v>
      </c>
    </row>
    <row r="131" spans="2:7" ht="16.5" hidden="1">
      <c r="B131">
        <v>129</v>
      </c>
      <c r="C131" s="12">
        <v>41827</v>
      </c>
      <c r="D131" s="11">
        <v>255.49</v>
      </c>
      <c r="E131" s="11">
        <v>310.62</v>
      </c>
      <c r="F131" s="11">
        <v>391.53</v>
      </c>
      <c r="G131" s="11">
        <v>228.38</v>
      </c>
    </row>
    <row r="132" spans="2:7" ht="16.5" hidden="1">
      <c r="B132">
        <v>130</v>
      </c>
      <c r="C132" s="12">
        <v>41828</v>
      </c>
      <c r="D132" s="11">
        <v>254.69</v>
      </c>
      <c r="E132" s="11">
        <v>309.57</v>
      </c>
      <c r="F132" s="11">
        <v>389.13</v>
      </c>
      <c r="G132" s="11">
        <v>227.59</v>
      </c>
    </row>
    <row r="133" spans="2:7" ht="16.5" hidden="1">
      <c r="B133">
        <v>131</v>
      </c>
      <c r="C133" s="12">
        <v>41829</v>
      </c>
      <c r="D133" s="11">
        <v>254.41</v>
      </c>
      <c r="E133" s="11">
        <v>309.3</v>
      </c>
      <c r="F133" s="11">
        <v>388.92</v>
      </c>
      <c r="G133" s="11">
        <v>227.21</v>
      </c>
    </row>
    <row r="134" spans="2:7" ht="16.5" hidden="1">
      <c r="B134">
        <v>132</v>
      </c>
      <c r="C134" s="12">
        <v>41830</v>
      </c>
      <c r="D134" s="11">
        <v>255.47</v>
      </c>
      <c r="E134" s="11">
        <v>310.29000000000002</v>
      </c>
      <c r="F134" s="11">
        <v>389.6</v>
      </c>
      <c r="G134" s="11">
        <v>227.57</v>
      </c>
    </row>
    <row r="135" spans="2:7" ht="16.5" hidden="1">
      <c r="B135">
        <v>133</v>
      </c>
      <c r="C135" s="12">
        <v>41831</v>
      </c>
      <c r="D135" s="11">
        <v>255.51</v>
      </c>
      <c r="E135" s="11">
        <v>310.27</v>
      </c>
      <c r="F135" s="11">
        <v>390.51</v>
      </c>
      <c r="G135" s="11">
        <v>227.94</v>
      </c>
    </row>
    <row r="136" spans="2:7" ht="16.5" hidden="1">
      <c r="B136">
        <v>134</v>
      </c>
      <c r="C136" s="12">
        <v>41834</v>
      </c>
      <c r="D136" s="11">
        <v>255.21</v>
      </c>
      <c r="E136" s="11">
        <v>309.77999999999997</v>
      </c>
      <c r="F136" s="11">
        <v>389.1</v>
      </c>
      <c r="G136" s="11">
        <v>227.29</v>
      </c>
    </row>
    <row r="137" spans="2:7" ht="16.5" hidden="1">
      <c r="B137">
        <v>135</v>
      </c>
      <c r="C137" s="12">
        <v>41835</v>
      </c>
      <c r="D137" s="11">
        <v>254.81</v>
      </c>
      <c r="E137" s="11">
        <v>309.43</v>
      </c>
      <c r="F137" s="11">
        <v>389.76</v>
      </c>
      <c r="G137" s="11">
        <v>227.44</v>
      </c>
    </row>
    <row r="138" spans="2:7" ht="16.5" hidden="1">
      <c r="B138">
        <v>136</v>
      </c>
      <c r="C138" s="12">
        <v>41836</v>
      </c>
      <c r="D138" s="11">
        <v>254.32</v>
      </c>
      <c r="E138" s="11">
        <v>309.12</v>
      </c>
      <c r="F138" s="11">
        <v>390.82</v>
      </c>
      <c r="G138" s="11">
        <v>228.23</v>
      </c>
    </row>
    <row r="139" spans="2:7" ht="16.5" hidden="1">
      <c r="B139">
        <v>137</v>
      </c>
      <c r="C139" s="12">
        <v>41837</v>
      </c>
      <c r="D139" s="11">
        <v>254.71</v>
      </c>
      <c r="E139" s="11">
        <v>309.45</v>
      </c>
      <c r="F139" s="11">
        <v>391.34</v>
      </c>
      <c r="G139" s="11">
        <v>228.68</v>
      </c>
    </row>
    <row r="140" spans="2:7" ht="16.5" hidden="1">
      <c r="B140">
        <v>138</v>
      </c>
      <c r="C140" s="12">
        <v>41838</v>
      </c>
      <c r="D140" s="11">
        <v>255.62</v>
      </c>
      <c r="E140" s="11">
        <v>310.38</v>
      </c>
      <c r="F140" s="11">
        <v>392.39</v>
      </c>
      <c r="G140" s="11">
        <v>229.32</v>
      </c>
    </row>
    <row r="141" spans="2:7" ht="16.5" hidden="1">
      <c r="B141">
        <v>139</v>
      </c>
      <c r="C141" s="12">
        <v>41841</v>
      </c>
      <c r="D141" s="11">
        <v>254.66</v>
      </c>
      <c r="E141" s="11">
        <v>309.49</v>
      </c>
      <c r="F141" s="11">
        <v>390.58</v>
      </c>
      <c r="G141" s="11">
        <v>228.81</v>
      </c>
    </row>
    <row r="142" spans="2:7" ht="16.5" hidden="1">
      <c r="B142">
        <v>140</v>
      </c>
      <c r="C142" s="12">
        <v>41842</v>
      </c>
      <c r="D142" s="11">
        <v>254.52</v>
      </c>
      <c r="E142" s="11">
        <v>309.3</v>
      </c>
      <c r="F142" s="11">
        <v>391.39</v>
      </c>
      <c r="G142" s="11">
        <v>229.35</v>
      </c>
    </row>
    <row r="143" spans="2:7" ht="16.5" hidden="1">
      <c r="B143">
        <v>141</v>
      </c>
      <c r="C143" s="12">
        <v>41843</v>
      </c>
      <c r="D143" s="11">
        <v>252.82</v>
      </c>
      <c r="E143" s="11">
        <v>307.23</v>
      </c>
      <c r="F143" s="11">
        <v>389.26</v>
      </c>
      <c r="G143" s="11">
        <v>228.12</v>
      </c>
    </row>
    <row r="144" spans="2:7" ht="16.5" hidden="1">
      <c r="B144">
        <v>142</v>
      </c>
      <c r="C144" s="12">
        <v>41844</v>
      </c>
      <c r="D144" s="11">
        <v>253.59</v>
      </c>
      <c r="E144" s="11">
        <v>308.04000000000002</v>
      </c>
      <c r="F144" s="11">
        <v>388.72</v>
      </c>
      <c r="G144" s="11">
        <v>228.43</v>
      </c>
    </row>
    <row r="145" spans="2:7" ht="16.5" hidden="1">
      <c r="B145">
        <v>143</v>
      </c>
      <c r="C145" s="12">
        <v>41845</v>
      </c>
      <c r="D145" s="11">
        <v>253.73</v>
      </c>
      <c r="E145" s="11">
        <v>308.35000000000002</v>
      </c>
      <c r="F145" s="11">
        <v>389.13</v>
      </c>
      <c r="G145" s="11">
        <v>229.32</v>
      </c>
    </row>
    <row r="146" spans="2:7" ht="16.5" hidden="1">
      <c r="B146">
        <v>144</v>
      </c>
      <c r="C146" s="12">
        <v>41848</v>
      </c>
      <c r="D146" s="11">
        <v>253.93</v>
      </c>
      <c r="E146" s="11">
        <v>308.54000000000002</v>
      </c>
      <c r="F146" s="11">
        <v>389.81</v>
      </c>
      <c r="G146" s="11">
        <v>229.6</v>
      </c>
    </row>
    <row r="147" spans="2:7" ht="16.5" hidden="1">
      <c r="B147">
        <v>145</v>
      </c>
      <c r="C147" s="12">
        <v>41849</v>
      </c>
      <c r="D147" s="11">
        <v>255.34</v>
      </c>
      <c r="E147" s="11">
        <v>310.19</v>
      </c>
      <c r="F147" s="11">
        <v>392.04</v>
      </c>
      <c r="G147" s="11">
        <v>230.8</v>
      </c>
    </row>
    <row r="148" spans="2:7" ht="16.5" hidden="1">
      <c r="B148">
        <v>146</v>
      </c>
      <c r="C148" s="12">
        <v>41850</v>
      </c>
      <c r="D148" s="11">
        <v>255.48</v>
      </c>
      <c r="E148" s="11">
        <v>310.73</v>
      </c>
      <c r="F148" s="11">
        <v>392.55</v>
      </c>
      <c r="G148" s="11">
        <v>231.85</v>
      </c>
    </row>
    <row r="149" spans="2:7" ht="16.5" hidden="1">
      <c r="B149">
        <v>147</v>
      </c>
      <c r="C149" s="12">
        <v>41851</v>
      </c>
      <c r="D149" s="11">
        <v>256.44</v>
      </c>
      <c r="E149" s="11">
        <v>312.01</v>
      </c>
      <c r="F149" s="11">
        <v>393.36</v>
      </c>
      <c r="G149" s="11">
        <v>232.95</v>
      </c>
    </row>
    <row r="150" spans="2:7" ht="16.5" hidden="1">
      <c r="B150">
        <v>148</v>
      </c>
      <c r="C150" s="12">
        <v>41852</v>
      </c>
      <c r="D150" s="11">
        <v>258.2</v>
      </c>
      <c r="E150" s="11">
        <v>314.07</v>
      </c>
      <c r="F150" s="11">
        <v>394.88</v>
      </c>
      <c r="G150" s="11">
        <v>234.52</v>
      </c>
    </row>
    <row r="151" spans="2:7" ht="16.5" hidden="1">
      <c r="B151">
        <v>149</v>
      </c>
      <c r="C151" s="12">
        <v>41855</v>
      </c>
      <c r="D151" s="11">
        <v>257.31</v>
      </c>
      <c r="E151" s="11">
        <v>313.08</v>
      </c>
      <c r="F151" s="11">
        <v>392.32</v>
      </c>
      <c r="G151" s="11">
        <v>233.15</v>
      </c>
    </row>
    <row r="152" spans="2:7" ht="16.5" hidden="1">
      <c r="B152">
        <v>150</v>
      </c>
      <c r="C152" s="12">
        <v>41856</v>
      </c>
      <c r="D152" s="11">
        <v>257</v>
      </c>
      <c r="E152" s="11">
        <v>312.92</v>
      </c>
      <c r="F152" s="11">
        <v>394.38</v>
      </c>
      <c r="G152" s="11">
        <v>233.64</v>
      </c>
    </row>
    <row r="153" spans="2:7" ht="16.5" hidden="1">
      <c r="B153">
        <v>151</v>
      </c>
      <c r="C153" s="12">
        <v>41857</v>
      </c>
      <c r="D153" s="11">
        <v>259.64</v>
      </c>
      <c r="E153" s="11">
        <v>315.64999999999998</v>
      </c>
      <c r="F153" s="11">
        <v>397.61</v>
      </c>
      <c r="G153" s="11">
        <v>236.14</v>
      </c>
    </row>
    <row r="154" spans="2:7" ht="16.5" hidden="1">
      <c r="B154">
        <v>152</v>
      </c>
      <c r="C154" s="12">
        <v>41858</v>
      </c>
      <c r="D154" s="11">
        <v>259.92</v>
      </c>
      <c r="E154" s="11">
        <v>315.89999999999998</v>
      </c>
      <c r="F154" s="11">
        <v>397.79</v>
      </c>
      <c r="G154" s="11">
        <v>236.19</v>
      </c>
    </row>
    <row r="155" spans="2:7" ht="16.5" hidden="1">
      <c r="B155">
        <v>153</v>
      </c>
      <c r="C155" s="12">
        <v>41859</v>
      </c>
      <c r="D155" s="11">
        <v>259.72000000000003</v>
      </c>
      <c r="E155" s="11">
        <v>315.23</v>
      </c>
      <c r="F155" s="11">
        <v>395.68</v>
      </c>
      <c r="G155" s="11">
        <v>235.44</v>
      </c>
    </row>
    <row r="156" spans="2:7" ht="16.5" hidden="1">
      <c r="B156">
        <v>154</v>
      </c>
      <c r="C156" s="12">
        <v>41862</v>
      </c>
      <c r="D156" s="11">
        <v>258.58</v>
      </c>
      <c r="E156" s="11">
        <v>313.77</v>
      </c>
      <c r="F156" s="11">
        <v>393.48</v>
      </c>
      <c r="G156" s="11">
        <v>234.38</v>
      </c>
    </row>
    <row r="157" spans="2:7" ht="16.5" hidden="1">
      <c r="B157">
        <v>155</v>
      </c>
      <c r="C157" s="12">
        <v>41863</v>
      </c>
      <c r="D157" s="11">
        <v>258.27999999999997</v>
      </c>
      <c r="E157" s="11">
        <v>313.60000000000002</v>
      </c>
      <c r="F157" s="11">
        <v>393.78</v>
      </c>
      <c r="G157" s="11">
        <v>234.8</v>
      </c>
    </row>
    <row r="158" spans="2:7" ht="16.5" hidden="1">
      <c r="B158">
        <v>156</v>
      </c>
      <c r="C158" s="12">
        <v>41864</v>
      </c>
      <c r="D158" s="11">
        <v>258.52</v>
      </c>
      <c r="E158" s="11">
        <v>313.81</v>
      </c>
      <c r="F158" s="11">
        <v>395</v>
      </c>
      <c r="G158" s="11">
        <v>235.05</v>
      </c>
    </row>
    <row r="159" spans="2:7" ht="16.5" hidden="1">
      <c r="B159">
        <v>157</v>
      </c>
      <c r="C159" s="12">
        <v>41865</v>
      </c>
      <c r="D159" s="11">
        <v>258.64999999999998</v>
      </c>
      <c r="E159" s="11">
        <v>313.56</v>
      </c>
      <c r="F159" s="11">
        <v>391.34</v>
      </c>
      <c r="G159" s="11">
        <v>234.67</v>
      </c>
    </row>
    <row r="160" spans="2:7" ht="16.5" hidden="1">
      <c r="B160">
        <v>158</v>
      </c>
      <c r="C160" s="12">
        <v>41866</v>
      </c>
      <c r="D160" s="11">
        <v>257.62</v>
      </c>
      <c r="E160" s="11">
        <v>312.14</v>
      </c>
      <c r="F160" s="11">
        <v>389.38</v>
      </c>
      <c r="G160" s="11">
        <v>233.22</v>
      </c>
    </row>
    <row r="161" spans="2:7" ht="16.5" hidden="1">
      <c r="B161">
        <v>159</v>
      </c>
      <c r="C161" s="12">
        <v>41869</v>
      </c>
      <c r="D161" s="11">
        <v>259.51</v>
      </c>
      <c r="E161" s="11">
        <v>314.24</v>
      </c>
      <c r="F161" s="11">
        <v>392.76</v>
      </c>
      <c r="G161" s="11">
        <v>234.75</v>
      </c>
    </row>
    <row r="162" spans="2:7" ht="16.5" hidden="1">
      <c r="B162">
        <v>160</v>
      </c>
      <c r="C162" s="12">
        <v>41870</v>
      </c>
      <c r="D162" s="11">
        <v>259.24</v>
      </c>
      <c r="E162" s="11">
        <v>313.83999999999997</v>
      </c>
      <c r="F162" s="11">
        <v>391.25</v>
      </c>
      <c r="G162" s="11">
        <v>235</v>
      </c>
    </row>
    <row r="163" spans="2:7" ht="16.5" hidden="1">
      <c r="B163">
        <v>161</v>
      </c>
      <c r="C163" s="12">
        <v>41872</v>
      </c>
      <c r="D163" s="11">
        <v>259.39</v>
      </c>
      <c r="E163" s="11">
        <v>314.22000000000003</v>
      </c>
      <c r="F163" s="11">
        <v>392.68</v>
      </c>
      <c r="G163" s="11">
        <v>236.77</v>
      </c>
    </row>
    <row r="164" spans="2:7" ht="16.5" hidden="1">
      <c r="B164">
        <v>162</v>
      </c>
      <c r="C164" s="12">
        <v>41873</v>
      </c>
      <c r="D164" s="11">
        <v>259.37</v>
      </c>
      <c r="E164" s="11">
        <v>313.95999999999998</v>
      </c>
      <c r="F164" s="11">
        <v>392.09</v>
      </c>
      <c r="G164" s="11">
        <v>236.34</v>
      </c>
    </row>
    <row r="165" spans="2:7" ht="16.5" hidden="1">
      <c r="B165">
        <v>163</v>
      </c>
      <c r="C165" s="12">
        <v>41876</v>
      </c>
      <c r="D165" s="11">
        <v>258.95999999999998</v>
      </c>
      <c r="E165" s="11">
        <v>313.08</v>
      </c>
      <c r="F165" s="11">
        <v>393.27</v>
      </c>
      <c r="G165" s="11">
        <v>237.18</v>
      </c>
    </row>
    <row r="166" spans="2:7" ht="16.5" hidden="1">
      <c r="B166">
        <v>164</v>
      </c>
      <c r="C166" s="12">
        <v>41877</v>
      </c>
      <c r="D166" s="11">
        <v>259.27</v>
      </c>
      <c r="E166" s="11">
        <v>313.25</v>
      </c>
      <c r="F166" s="11">
        <v>393.58</v>
      </c>
      <c r="G166" s="11">
        <v>237.44</v>
      </c>
    </row>
    <row r="167" spans="2:7" ht="16.5" hidden="1">
      <c r="B167">
        <v>165</v>
      </c>
      <c r="C167" s="12">
        <v>41878</v>
      </c>
      <c r="D167" s="11">
        <v>259.10000000000002</v>
      </c>
      <c r="E167" s="11">
        <v>312.85000000000002</v>
      </c>
      <c r="F167" s="11">
        <v>393.1</v>
      </c>
      <c r="G167" s="11">
        <v>237.31</v>
      </c>
    </row>
    <row r="168" spans="2:7" ht="16.5" hidden="1">
      <c r="B168">
        <v>166</v>
      </c>
      <c r="C168" s="12">
        <v>41879</v>
      </c>
      <c r="D168" s="11">
        <v>259.8</v>
      </c>
      <c r="E168" s="11">
        <v>313.39999999999998</v>
      </c>
      <c r="F168" s="11">
        <v>393.85</v>
      </c>
      <c r="G168" s="11">
        <v>237.3</v>
      </c>
    </row>
    <row r="169" spans="2:7" ht="16.5" hidden="1">
      <c r="B169">
        <v>167</v>
      </c>
      <c r="C169" s="12">
        <v>41880</v>
      </c>
      <c r="D169" s="11">
        <v>261.32</v>
      </c>
      <c r="E169" s="11">
        <v>315.27999999999997</v>
      </c>
      <c r="F169" s="11">
        <v>397.06</v>
      </c>
      <c r="G169" s="11">
        <v>239.21</v>
      </c>
    </row>
    <row r="170" spans="2:7" ht="16.5" hidden="1">
      <c r="B170">
        <v>168</v>
      </c>
      <c r="C170" s="12">
        <v>41883</v>
      </c>
      <c r="D170" s="11">
        <v>260.73</v>
      </c>
      <c r="E170" s="11">
        <v>314.51</v>
      </c>
      <c r="F170" s="11">
        <v>397.89</v>
      </c>
      <c r="G170" s="11">
        <v>239.32</v>
      </c>
    </row>
    <row r="171" spans="2:7" ht="16.5" hidden="1">
      <c r="B171">
        <v>169</v>
      </c>
      <c r="C171" s="12">
        <v>41884</v>
      </c>
      <c r="D171" s="11">
        <v>260.54000000000002</v>
      </c>
      <c r="E171" s="11">
        <v>314.64999999999998</v>
      </c>
      <c r="F171" s="11">
        <v>396.79</v>
      </c>
      <c r="G171" s="11">
        <v>239.88</v>
      </c>
    </row>
    <row r="172" spans="2:7" ht="16.5" hidden="1">
      <c r="B172">
        <v>170</v>
      </c>
      <c r="C172" s="12">
        <v>41885</v>
      </c>
      <c r="D172" s="11">
        <v>260.47000000000003</v>
      </c>
      <c r="E172" s="11">
        <v>314.5</v>
      </c>
      <c r="F172" s="11">
        <v>394.61</v>
      </c>
      <c r="G172" s="11">
        <v>239.42</v>
      </c>
    </row>
    <row r="173" spans="2:7" ht="16.5" hidden="1">
      <c r="B173">
        <v>171</v>
      </c>
      <c r="C173" s="12">
        <v>41886</v>
      </c>
      <c r="D173" s="11">
        <v>259.8</v>
      </c>
      <c r="E173" s="11">
        <v>313.64999999999998</v>
      </c>
      <c r="F173" s="11">
        <v>392.61</v>
      </c>
      <c r="G173" s="11">
        <v>238.57</v>
      </c>
    </row>
    <row r="174" spans="2:7" ht="16.5" hidden="1">
      <c r="B174">
        <v>172</v>
      </c>
      <c r="C174" s="12">
        <v>41887</v>
      </c>
      <c r="D174" s="11">
        <v>259.95</v>
      </c>
      <c r="E174" s="11">
        <v>313.5</v>
      </c>
      <c r="F174" s="11">
        <v>394.96</v>
      </c>
      <c r="G174" s="11">
        <v>242.07</v>
      </c>
    </row>
    <row r="175" spans="2:7" ht="16.5" hidden="1">
      <c r="B175">
        <v>173</v>
      </c>
      <c r="C175" s="12">
        <v>41890</v>
      </c>
      <c r="D175" s="11">
        <v>260.36</v>
      </c>
      <c r="E175" s="11">
        <v>314.02</v>
      </c>
      <c r="F175" s="11">
        <v>391.48</v>
      </c>
      <c r="G175" s="11">
        <v>242.6</v>
      </c>
    </row>
    <row r="176" spans="2:7" ht="16.5" hidden="1">
      <c r="B176">
        <v>174</v>
      </c>
      <c r="C176" s="12">
        <v>41891</v>
      </c>
      <c r="D176" s="11">
        <v>262.45</v>
      </c>
      <c r="E176" s="11">
        <v>316.44</v>
      </c>
      <c r="F176" s="11">
        <v>395.92</v>
      </c>
      <c r="G176" s="11">
        <v>245.76</v>
      </c>
    </row>
    <row r="177" spans="2:7" ht="16.5" hidden="1">
      <c r="B177">
        <v>175</v>
      </c>
      <c r="C177" s="12">
        <v>41892</v>
      </c>
      <c r="D177" s="11">
        <v>262</v>
      </c>
      <c r="E177" s="11">
        <v>316.61</v>
      </c>
      <c r="F177" s="11">
        <v>393.06</v>
      </c>
      <c r="G177" s="11">
        <v>244.58</v>
      </c>
    </row>
    <row r="178" spans="2:7" ht="16.5" hidden="1">
      <c r="B178">
        <v>176</v>
      </c>
      <c r="C178" s="12">
        <v>41893</v>
      </c>
      <c r="D178" s="11">
        <v>260.10000000000002</v>
      </c>
      <c r="E178" s="11">
        <v>314.67</v>
      </c>
      <c r="F178" s="11">
        <v>395.05</v>
      </c>
      <c r="G178" s="11">
        <v>243.38</v>
      </c>
    </row>
    <row r="179" spans="2:7" ht="16.5" hidden="1">
      <c r="B179">
        <v>177</v>
      </c>
      <c r="C179" s="12">
        <v>41894</v>
      </c>
      <c r="D179" s="11">
        <v>260.44</v>
      </c>
      <c r="E179" s="11">
        <v>315.01</v>
      </c>
      <c r="F179" s="11">
        <v>395.85</v>
      </c>
      <c r="G179" s="11">
        <v>243.72</v>
      </c>
    </row>
    <row r="180" spans="2:7" ht="16.5" hidden="1">
      <c r="B180">
        <v>178</v>
      </c>
      <c r="C180" s="12">
        <v>41897</v>
      </c>
      <c r="D180" s="11">
        <v>260.22000000000003</v>
      </c>
      <c r="E180" s="11">
        <v>314.93</v>
      </c>
      <c r="F180" s="11">
        <v>396.26</v>
      </c>
      <c r="G180" s="11">
        <v>243.7</v>
      </c>
    </row>
    <row r="181" spans="2:7" ht="16.5" hidden="1">
      <c r="B181">
        <v>179</v>
      </c>
      <c r="C181" s="12">
        <v>41898</v>
      </c>
      <c r="D181" s="11">
        <v>260.05</v>
      </c>
      <c r="E181" s="11">
        <v>314.43</v>
      </c>
      <c r="F181" s="11">
        <v>392.78</v>
      </c>
      <c r="G181" s="11">
        <v>242.86</v>
      </c>
    </row>
    <row r="182" spans="2:7" ht="16.5" hidden="1">
      <c r="B182">
        <v>180</v>
      </c>
      <c r="C182" s="12">
        <v>41899</v>
      </c>
      <c r="D182" s="11">
        <v>259.24</v>
      </c>
      <c r="E182" s="11">
        <v>313.95999999999998</v>
      </c>
      <c r="F182" s="11">
        <v>394.84</v>
      </c>
      <c r="G182" s="11">
        <v>242.29</v>
      </c>
    </row>
    <row r="183" spans="2:7" ht="16.5" hidden="1">
      <c r="B183">
        <v>181</v>
      </c>
      <c r="C183" s="12">
        <v>41900</v>
      </c>
      <c r="D183" s="11">
        <v>258.51</v>
      </c>
      <c r="E183" s="11">
        <v>312.27</v>
      </c>
      <c r="F183" s="11">
        <v>395.01</v>
      </c>
      <c r="G183" s="11">
        <v>242.28</v>
      </c>
    </row>
    <row r="184" spans="2:7" ht="16.5" hidden="1">
      <c r="B184">
        <v>182</v>
      </c>
      <c r="C184" s="12">
        <v>41901</v>
      </c>
      <c r="D184" s="11">
        <v>257.91000000000003</v>
      </c>
      <c r="E184" s="11">
        <v>311.23</v>
      </c>
      <c r="F184" s="11">
        <v>395.91</v>
      </c>
      <c r="G184" s="11">
        <v>241.69</v>
      </c>
    </row>
    <row r="185" spans="2:7" ht="16.5" hidden="1">
      <c r="B185">
        <v>183</v>
      </c>
      <c r="C185" s="12">
        <v>41904</v>
      </c>
      <c r="D185" s="11">
        <v>258.39</v>
      </c>
      <c r="E185" s="11">
        <v>312.06</v>
      </c>
      <c r="F185" s="11">
        <v>397</v>
      </c>
      <c r="G185" s="11">
        <v>242.89</v>
      </c>
    </row>
    <row r="186" spans="2:7" ht="16.5" hidden="1">
      <c r="B186">
        <v>184</v>
      </c>
      <c r="C186" s="12">
        <v>41905</v>
      </c>
      <c r="D186" s="11">
        <v>257.17</v>
      </c>
      <c r="E186" s="11">
        <v>310.55</v>
      </c>
      <c r="F186" s="11">
        <v>394.02</v>
      </c>
      <c r="G186" s="11">
        <v>241.05</v>
      </c>
    </row>
    <row r="187" spans="2:7" ht="16.5" hidden="1">
      <c r="B187">
        <v>185</v>
      </c>
      <c r="C187" s="12">
        <v>41906</v>
      </c>
      <c r="D187" s="11">
        <v>256.99</v>
      </c>
      <c r="E187" s="11">
        <v>310.39</v>
      </c>
      <c r="F187" s="11">
        <v>395.99</v>
      </c>
      <c r="G187" s="11">
        <v>241.62</v>
      </c>
    </row>
    <row r="188" spans="2:7" ht="16.5" hidden="1">
      <c r="B188">
        <v>186</v>
      </c>
      <c r="C188" s="12">
        <v>41907</v>
      </c>
      <c r="D188" s="11">
        <v>256.87</v>
      </c>
      <c r="E188" s="11">
        <v>310.24</v>
      </c>
      <c r="F188" s="11">
        <v>397.49</v>
      </c>
      <c r="G188" s="11">
        <v>243.8</v>
      </c>
    </row>
    <row r="189" spans="2:7" ht="16.5" hidden="1">
      <c r="B189">
        <v>187</v>
      </c>
      <c r="C189" s="12">
        <v>41908</v>
      </c>
      <c r="D189" s="11">
        <v>257.94</v>
      </c>
      <c r="E189" s="11">
        <v>311.44</v>
      </c>
      <c r="F189" s="11">
        <v>398.84</v>
      </c>
      <c r="G189" s="11">
        <v>244.27</v>
      </c>
    </row>
    <row r="190" spans="2:7" ht="16.5" hidden="1">
      <c r="B190">
        <v>188</v>
      </c>
      <c r="C190" s="12">
        <v>41911</v>
      </c>
      <c r="D190" s="11">
        <v>259.14999999999998</v>
      </c>
      <c r="E190" s="11">
        <v>312.79000000000002</v>
      </c>
      <c r="F190" s="11">
        <v>400.41</v>
      </c>
      <c r="G190" s="11">
        <v>246.74</v>
      </c>
    </row>
    <row r="191" spans="2:7" ht="16.5" hidden="1">
      <c r="B191">
        <v>189</v>
      </c>
      <c r="C191" s="12">
        <v>41912</v>
      </c>
      <c r="D191" s="11">
        <v>257.14</v>
      </c>
      <c r="E191" s="11">
        <v>310.36</v>
      </c>
      <c r="F191" s="11">
        <v>398.02</v>
      </c>
      <c r="G191" s="11">
        <v>245.13</v>
      </c>
    </row>
    <row r="192" spans="2:7" ht="16.5" hidden="1">
      <c r="B192">
        <v>190</v>
      </c>
      <c r="C192" s="12">
        <v>41913</v>
      </c>
      <c r="D192" s="11">
        <v>257.41000000000003</v>
      </c>
      <c r="E192" s="11">
        <v>310.45</v>
      </c>
      <c r="F192" s="11">
        <v>398.63</v>
      </c>
      <c r="G192" s="11">
        <v>246.37</v>
      </c>
    </row>
    <row r="193" spans="2:7" ht="16.5" hidden="1">
      <c r="B193">
        <v>191</v>
      </c>
      <c r="C193" s="12">
        <v>41914</v>
      </c>
      <c r="D193" s="11">
        <v>256.45</v>
      </c>
      <c r="E193" s="11">
        <v>309.68</v>
      </c>
      <c r="F193" s="11">
        <v>396.22</v>
      </c>
      <c r="G193" s="11">
        <v>244.88</v>
      </c>
    </row>
    <row r="194" spans="2:7" ht="16.5" hidden="1">
      <c r="B194">
        <v>192</v>
      </c>
      <c r="C194" s="12">
        <v>41915</v>
      </c>
      <c r="D194" s="11">
        <v>255.88</v>
      </c>
      <c r="E194" s="11">
        <v>309.37</v>
      </c>
      <c r="F194" s="11">
        <v>393.95</v>
      </c>
      <c r="G194" s="11">
        <v>244.93</v>
      </c>
    </row>
    <row r="195" spans="2:7" ht="16.5" hidden="1">
      <c r="B195">
        <v>193</v>
      </c>
      <c r="C195" s="12">
        <v>41918</v>
      </c>
      <c r="D195" s="11">
        <v>254.91</v>
      </c>
      <c r="E195" s="11">
        <v>308.89999999999998</v>
      </c>
      <c r="F195" s="11">
        <v>393.53</v>
      </c>
      <c r="G195" s="11">
        <v>246.19</v>
      </c>
    </row>
    <row r="196" spans="2:7" ht="16.5" hidden="1">
      <c r="B196">
        <v>194</v>
      </c>
      <c r="C196" s="12">
        <v>41919</v>
      </c>
      <c r="D196" s="11">
        <v>253.56</v>
      </c>
      <c r="E196" s="11">
        <v>307.14999999999998</v>
      </c>
      <c r="F196" s="11">
        <v>391.19</v>
      </c>
      <c r="G196" s="11">
        <v>243.11</v>
      </c>
    </row>
    <row r="197" spans="2:7" ht="16.5" hidden="1">
      <c r="B197">
        <v>195</v>
      </c>
      <c r="C197" s="12">
        <v>41920</v>
      </c>
      <c r="D197" s="11">
        <v>253.92</v>
      </c>
      <c r="E197" s="11">
        <v>307.86</v>
      </c>
      <c r="F197" s="11">
        <v>390.81</v>
      </c>
      <c r="G197" s="11">
        <v>243.1</v>
      </c>
    </row>
    <row r="198" spans="2:7" ht="16.5" hidden="1">
      <c r="B198">
        <v>196</v>
      </c>
      <c r="C198" s="12">
        <v>41921</v>
      </c>
      <c r="D198" s="11">
        <v>252.58</v>
      </c>
      <c r="E198" s="11">
        <v>306.02999999999997</v>
      </c>
      <c r="F198" s="11">
        <v>388.34</v>
      </c>
      <c r="G198" s="11">
        <v>239.82</v>
      </c>
    </row>
    <row r="199" spans="2:7" ht="16.5" hidden="1">
      <c r="B199">
        <v>197</v>
      </c>
      <c r="C199" s="12">
        <v>41922</v>
      </c>
      <c r="D199" s="11">
        <v>253.32</v>
      </c>
      <c r="E199" s="11">
        <v>306.57</v>
      </c>
      <c r="F199" s="11">
        <v>388.69</v>
      </c>
      <c r="G199" s="11">
        <v>241.95</v>
      </c>
    </row>
    <row r="200" spans="2:7" ht="16.5" hidden="1">
      <c r="B200">
        <v>198</v>
      </c>
      <c r="C200" s="12">
        <v>41925</v>
      </c>
      <c r="D200" s="11">
        <v>252.66</v>
      </c>
      <c r="E200" s="11">
        <v>305.45</v>
      </c>
      <c r="F200" s="11">
        <v>387.56</v>
      </c>
      <c r="G200" s="11">
        <v>240.99</v>
      </c>
    </row>
    <row r="201" spans="2:7" ht="16.5" hidden="1">
      <c r="B201">
        <v>199</v>
      </c>
      <c r="C201" s="12">
        <v>41926</v>
      </c>
      <c r="D201" s="11">
        <v>253.74</v>
      </c>
      <c r="E201" s="11">
        <v>306.44</v>
      </c>
      <c r="F201" s="11">
        <v>385.73</v>
      </c>
      <c r="G201" s="11">
        <v>241.61</v>
      </c>
    </row>
    <row r="202" spans="2:7" ht="16.5" hidden="1">
      <c r="B202">
        <v>200</v>
      </c>
      <c r="C202" s="12">
        <v>41927</v>
      </c>
      <c r="D202" s="11">
        <v>253.5</v>
      </c>
      <c r="E202" s="11">
        <v>306.08999999999997</v>
      </c>
      <c r="F202" s="11">
        <v>384.99</v>
      </c>
      <c r="G202" s="11">
        <v>241.89</v>
      </c>
    </row>
    <row r="203" spans="2:7" ht="16.5" hidden="1">
      <c r="B203">
        <v>201</v>
      </c>
      <c r="C203" s="12">
        <v>41928</v>
      </c>
      <c r="D203" s="11">
        <v>255.68</v>
      </c>
      <c r="E203" s="11">
        <v>308.52999999999997</v>
      </c>
      <c r="F203" s="11">
        <v>385.85</v>
      </c>
      <c r="G203" s="11">
        <v>241.08</v>
      </c>
    </row>
    <row r="204" spans="2:7" ht="16.5" hidden="1">
      <c r="B204">
        <v>202</v>
      </c>
      <c r="C204" s="12">
        <v>41929</v>
      </c>
      <c r="D204" s="11">
        <v>254.5</v>
      </c>
      <c r="E204" s="11">
        <v>307.36</v>
      </c>
      <c r="F204" s="11">
        <v>385.78</v>
      </c>
      <c r="G204" s="11">
        <v>239.51</v>
      </c>
    </row>
    <row r="205" spans="2:7" ht="16.5" hidden="1">
      <c r="B205">
        <v>203</v>
      </c>
      <c r="C205" s="12">
        <v>41932</v>
      </c>
      <c r="D205" s="11">
        <v>254.26</v>
      </c>
      <c r="E205" s="11">
        <v>306.66000000000003</v>
      </c>
      <c r="F205" s="11">
        <v>387.48</v>
      </c>
      <c r="G205" s="11">
        <v>240.4</v>
      </c>
    </row>
    <row r="206" spans="2:7" ht="16.5" hidden="1">
      <c r="B206">
        <v>204</v>
      </c>
      <c r="C206" s="12">
        <v>41933</v>
      </c>
      <c r="D206" s="11">
        <v>254.69</v>
      </c>
      <c r="E206" s="11">
        <v>307.39</v>
      </c>
      <c r="F206" s="11">
        <v>387.85</v>
      </c>
      <c r="G206" s="11">
        <v>239.92</v>
      </c>
    </row>
    <row r="207" spans="2:7" ht="16.5" hidden="1">
      <c r="B207">
        <v>205</v>
      </c>
      <c r="C207" s="12">
        <v>41934</v>
      </c>
      <c r="D207" s="11">
        <v>253.88</v>
      </c>
      <c r="E207" s="11">
        <v>306.32</v>
      </c>
      <c r="F207" s="11">
        <v>386.95</v>
      </c>
      <c r="G207" s="11">
        <v>241.39</v>
      </c>
    </row>
    <row r="208" spans="2:7" ht="16.5" hidden="1">
      <c r="B208">
        <v>206</v>
      </c>
      <c r="C208" s="12">
        <v>41939</v>
      </c>
      <c r="D208" s="11">
        <v>256.11</v>
      </c>
      <c r="E208" s="11">
        <v>308.77</v>
      </c>
      <c r="F208" s="11">
        <v>391.92</v>
      </c>
      <c r="G208" s="11">
        <v>243.43</v>
      </c>
    </row>
    <row r="209" spans="2:7" ht="16.5" hidden="1">
      <c r="B209">
        <v>207</v>
      </c>
      <c r="C209" s="12">
        <v>41940</v>
      </c>
      <c r="D209" s="11">
        <v>256.13</v>
      </c>
      <c r="E209" s="11">
        <v>309.05</v>
      </c>
      <c r="F209" s="11">
        <v>392.02</v>
      </c>
      <c r="G209" s="11">
        <v>243.4</v>
      </c>
    </row>
    <row r="210" spans="2:7" ht="16.5" hidden="1">
      <c r="B210">
        <v>208</v>
      </c>
      <c r="C210" s="12">
        <v>41941</v>
      </c>
      <c r="D210" s="11">
        <v>256.13</v>
      </c>
      <c r="E210" s="11">
        <v>308.89999999999998</v>
      </c>
      <c r="F210" s="11">
        <v>391.29</v>
      </c>
      <c r="G210" s="11">
        <v>242.66</v>
      </c>
    </row>
    <row r="211" spans="2:7" ht="16.5" hidden="1">
      <c r="B211">
        <v>209</v>
      </c>
      <c r="C211" s="12">
        <v>41942</v>
      </c>
      <c r="D211" s="11">
        <v>256.75</v>
      </c>
      <c r="E211" s="11">
        <v>309.60000000000002</v>
      </c>
      <c r="F211" s="11">
        <v>393.28</v>
      </c>
      <c r="G211" s="11">
        <v>245.97</v>
      </c>
    </row>
    <row r="212" spans="2:7" ht="16.5" hidden="1">
      <c r="B212">
        <v>210</v>
      </c>
      <c r="C212" s="12">
        <v>41943</v>
      </c>
      <c r="D212" s="11">
        <v>254.77</v>
      </c>
      <c r="E212" s="11">
        <v>307.19</v>
      </c>
      <c r="F212" s="11">
        <v>390.93</v>
      </c>
      <c r="G212" s="11">
        <v>244.5</v>
      </c>
    </row>
    <row r="213" spans="2:7" ht="16.5" hidden="1">
      <c r="B213">
        <v>211</v>
      </c>
      <c r="C213" s="12">
        <v>41946</v>
      </c>
      <c r="D213" s="11">
        <v>255.72</v>
      </c>
      <c r="E213" s="11">
        <v>308.25</v>
      </c>
      <c r="F213" s="11">
        <v>394.72</v>
      </c>
      <c r="G213" s="11">
        <v>246.64</v>
      </c>
    </row>
    <row r="214" spans="2:7" ht="16.5" hidden="1">
      <c r="B214">
        <v>212</v>
      </c>
      <c r="C214" s="12">
        <v>41947</v>
      </c>
      <c r="D214" s="11">
        <v>256.44</v>
      </c>
      <c r="E214" s="11">
        <v>309.08</v>
      </c>
      <c r="F214" s="11">
        <v>395.11</v>
      </c>
      <c r="G214" s="11">
        <v>247.05</v>
      </c>
    </row>
    <row r="215" spans="2:7" ht="16.5" hidden="1">
      <c r="B215">
        <v>213</v>
      </c>
      <c r="C215" s="12">
        <v>41948</v>
      </c>
      <c r="D215" s="11">
        <v>256.83999999999997</v>
      </c>
      <c r="E215" s="11">
        <v>309.19</v>
      </c>
      <c r="F215" s="11">
        <v>393.55</v>
      </c>
      <c r="G215" s="11">
        <v>247.67</v>
      </c>
    </row>
    <row r="216" spans="2:7" ht="16.5" hidden="1">
      <c r="B216">
        <v>214</v>
      </c>
      <c r="C216" s="12">
        <v>41949</v>
      </c>
      <c r="D216" s="11">
        <v>257.48</v>
      </c>
      <c r="E216" s="11">
        <v>310.14999999999998</v>
      </c>
      <c r="F216" s="11">
        <v>395.75</v>
      </c>
      <c r="G216" s="11">
        <v>247.9</v>
      </c>
    </row>
    <row r="217" spans="2:7" ht="16.5" hidden="1">
      <c r="B217">
        <v>215</v>
      </c>
      <c r="C217" s="12">
        <v>41950</v>
      </c>
      <c r="D217" s="11">
        <v>256.60000000000002</v>
      </c>
      <c r="E217" s="11">
        <v>308.97000000000003</v>
      </c>
      <c r="F217" s="11">
        <v>394.2</v>
      </c>
      <c r="G217" s="11">
        <v>249.29</v>
      </c>
    </row>
    <row r="218" spans="2:7" ht="16.5" hidden="1">
      <c r="B218">
        <v>216</v>
      </c>
      <c r="C218" s="12">
        <v>41953</v>
      </c>
      <c r="D218" s="11">
        <v>256.91000000000003</v>
      </c>
      <c r="E218" s="11">
        <v>309</v>
      </c>
      <c r="F218" s="11">
        <v>393.57</v>
      </c>
      <c r="G218" s="11">
        <v>247.48</v>
      </c>
    </row>
    <row r="219" spans="2:7" ht="16.5" hidden="1">
      <c r="B219">
        <v>217</v>
      </c>
      <c r="C219" s="12">
        <v>41954</v>
      </c>
      <c r="D219" s="11">
        <v>255.68</v>
      </c>
      <c r="E219" s="11">
        <v>307.42</v>
      </c>
      <c r="F219" s="11">
        <v>392.83</v>
      </c>
      <c r="G219" s="11">
        <v>247.78</v>
      </c>
    </row>
    <row r="220" spans="2:7" ht="16.5" hidden="1">
      <c r="B220">
        <v>218</v>
      </c>
      <c r="C220" s="12">
        <v>41955</v>
      </c>
      <c r="D220" s="11">
        <v>255.83</v>
      </c>
      <c r="E220" s="11">
        <v>307.67</v>
      </c>
      <c r="F220" s="11">
        <v>394.06</v>
      </c>
      <c r="G220" s="11">
        <v>247.34</v>
      </c>
    </row>
    <row r="221" spans="2:7" ht="16.5" hidden="1">
      <c r="B221">
        <v>219</v>
      </c>
      <c r="C221" s="12">
        <v>41956</v>
      </c>
      <c r="D221" s="11">
        <v>254.5</v>
      </c>
      <c r="E221" s="11">
        <v>305.95</v>
      </c>
      <c r="F221" s="11">
        <v>386.87</v>
      </c>
      <c r="G221" s="11">
        <v>245.49</v>
      </c>
    </row>
    <row r="222" spans="2:7" ht="16.5" hidden="1">
      <c r="B222">
        <v>220</v>
      </c>
      <c r="C222" s="12">
        <v>41957</v>
      </c>
      <c r="D222" s="11">
        <v>254.53</v>
      </c>
      <c r="E222" s="11">
        <v>305.95</v>
      </c>
      <c r="F222" s="11">
        <v>384.83</v>
      </c>
      <c r="G222" s="11">
        <v>245.49</v>
      </c>
    </row>
    <row r="223" spans="2:7" ht="16.5" hidden="1">
      <c r="B223">
        <v>221</v>
      </c>
      <c r="C223" s="12">
        <v>41960</v>
      </c>
      <c r="D223" s="11">
        <v>254.62</v>
      </c>
      <c r="E223" s="11">
        <v>305.85000000000002</v>
      </c>
      <c r="F223" s="11">
        <v>382.64</v>
      </c>
      <c r="G223" s="11">
        <v>244.84</v>
      </c>
    </row>
    <row r="224" spans="2:7" ht="16.5" hidden="1">
      <c r="B224">
        <v>222</v>
      </c>
      <c r="C224" s="12">
        <v>41961</v>
      </c>
      <c r="D224" s="11">
        <v>254.56</v>
      </c>
      <c r="E224" s="11">
        <v>305.85000000000002</v>
      </c>
      <c r="F224" s="11">
        <v>382.5</v>
      </c>
      <c r="G224" s="11">
        <v>244.33</v>
      </c>
    </row>
    <row r="225" spans="2:7" ht="16.5" hidden="1">
      <c r="B225">
        <v>223</v>
      </c>
      <c r="C225" s="12">
        <v>41962</v>
      </c>
      <c r="D225" s="11">
        <v>254.01</v>
      </c>
      <c r="E225" s="11">
        <v>305.14</v>
      </c>
      <c r="F225" s="11">
        <v>381.01</v>
      </c>
      <c r="G225" s="11">
        <v>243.47</v>
      </c>
    </row>
    <row r="226" spans="2:7" ht="16.5" hidden="1">
      <c r="B226">
        <v>224</v>
      </c>
      <c r="C226" s="12">
        <v>41963</v>
      </c>
      <c r="D226" s="11">
        <v>253.72</v>
      </c>
      <c r="E226" s="11">
        <v>304.77</v>
      </c>
      <c r="F226" s="11">
        <v>381.64</v>
      </c>
      <c r="G226" s="11">
        <v>243.47</v>
      </c>
    </row>
    <row r="227" spans="2:7" ht="16.5" hidden="1">
      <c r="B227">
        <v>225</v>
      </c>
      <c r="C227" s="12">
        <v>41964</v>
      </c>
      <c r="D227" s="11">
        <v>253.13</v>
      </c>
      <c r="E227" s="11">
        <v>304.32</v>
      </c>
      <c r="F227" s="11">
        <v>382.51</v>
      </c>
      <c r="G227" s="11">
        <v>244.65</v>
      </c>
    </row>
    <row r="228" spans="2:7" ht="16.5" hidden="1">
      <c r="B228">
        <v>226</v>
      </c>
      <c r="C228" s="12">
        <v>41967</v>
      </c>
      <c r="D228" s="11">
        <v>253.27</v>
      </c>
      <c r="E228" s="11">
        <v>304.56</v>
      </c>
      <c r="F228" s="11">
        <v>384.09</v>
      </c>
      <c r="G228" s="11">
        <v>245.55</v>
      </c>
    </row>
    <row r="229" spans="2:7" ht="16.5" hidden="1">
      <c r="B229">
        <v>227</v>
      </c>
      <c r="C229" s="12">
        <v>41968</v>
      </c>
      <c r="D229" s="11">
        <v>254.47</v>
      </c>
      <c r="E229" s="11">
        <v>306.02999999999997</v>
      </c>
      <c r="F229" s="11">
        <v>385.93</v>
      </c>
      <c r="G229" s="11">
        <v>246.1</v>
      </c>
    </row>
    <row r="230" spans="2:7" ht="16.5" hidden="1">
      <c r="B230">
        <v>228</v>
      </c>
      <c r="C230" s="12">
        <v>41969</v>
      </c>
      <c r="D230" s="11">
        <v>254.47</v>
      </c>
      <c r="E230" s="11">
        <v>306.01</v>
      </c>
      <c r="F230" s="11">
        <v>385.73</v>
      </c>
      <c r="G230" s="11">
        <v>245.61</v>
      </c>
    </row>
    <row r="231" spans="2:7" ht="16.5" hidden="1">
      <c r="B231">
        <v>229</v>
      </c>
      <c r="C231" s="12">
        <v>41970</v>
      </c>
      <c r="D231" s="11">
        <v>255.51</v>
      </c>
      <c r="E231" s="11">
        <v>307.14999999999998</v>
      </c>
      <c r="F231" s="11">
        <v>388.21</v>
      </c>
      <c r="G231" s="11">
        <v>246.39</v>
      </c>
    </row>
    <row r="232" spans="2:7" ht="16.5" hidden="1">
      <c r="B232">
        <v>230</v>
      </c>
      <c r="C232" s="12">
        <v>41971</v>
      </c>
      <c r="D232" s="11">
        <v>255.81</v>
      </c>
      <c r="E232" s="11">
        <v>307.45</v>
      </c>
      <c r="F232" s="11">
        <v>388.27</v>
      </c>
      <c r="G232" s="11">
        <v>247.21</v>
      </c>
    </row>
    <row r="233" spans="2:7" ht="16.5">
      <c r="B233">
        <v>231</v>
      </c>
      <c r="C233" s="12">
        <v>41974</v>
      </c>
      <c r="D233" s="11">
        <v>254.9</v>
      </c>
      <c r="E233" s="11">
        <v>306.66000000000003</v>
      </c>
      <c r="F233" s="11">
        <v>385.7</v>
      </c>
      <c r="G233" s="11">
        <v>245.98</v>
      </c>
    </row>
    <row r="234" spans="2:7" ht="16.5">
      <c r="B234">
        <v>232</v>
      </c>
      <c r="C234" s="12">
        <v>41975</v>
      </c>
      <c r="D234" s="11">
        <v>254.42</v>
      </c>
      <c r="E234" s="11">
        <v>306.39999999999998</v>
      </c>
      <c r="F234" s="11">
        <v>387.04</v>
      </c>
      <c r="G234" s="11">
        <v>246.38</v>
      </c>
    </row>
    <row r="235" spans="2:7" ht="16.5">
      <c r="B235">
        <v>233</v>
      </c>
      <c r="C235" s="12">
        <v>41976</v>
      </c>
      <c r="D235" s="11">
        <v>255.02</v>
      </c>
      <c r="E235" s="11">
        <v>306.82</v>
      </c>
      <c r="F235" s="11">
        <v>389.4</v>
      </c>
      <c r="G235" s="11">
        <v>248.9</v>
      </c>
    </row>
    <row r="236" spans="2:7" ht="16.5">
      <c r="B236">
        <v>234</v>
      </c>
      <c r="C236" s="12">
        <v>41977</v>
      </c>
      <c r="D236" s="11">
        <v>254.96</v>
      </c>
      <c r="E236" s="11">
        <v>306.88</v>
      </c>
      <c r="F236" s="11">
        <v>390.6</v>
      </c>
      <c r="G236" s="11">
        <v>249.17</v>
      </c>
    </row>
    <row r="237" spans="2:7" ht="16.5">
      <c r="B237">
        <v>235</v>
      </c>
      <c r="C237" s="12">
        <v>41978</v>
      </c>
      <c r="D237" s="11">
        <v>255.36</v>
      </c>
      <c r="E237" s="11">
        <v>307.05</v>
      </c>
      <c r="F237" s="11">
        <v>389.07</v>
      </c>
      <c r="G237" s="11">
        <v>248.24</v>
      </c>
    </row>
    <row r="238" spans="2:7" ht="16.5">
      <c r="B238">
        <v>236</v>
      </c>
      <c r="C238" s="12">
        <v>41981</v>
      </c>
      <c r="D238" s="11">
        <v>254.88</v>
      </c>
      <c r="E238" s="11">
        <v>306.51</v>
      </c>
      <c r="F238" s="11">
        <v>389.62</v>
      </c>
      <c r="G238" s="11">
        <v>250.01</v>
      </c>
    </row>
    <row r="239" spans="2:7" ht="16.5">
      <c r="B239">
        <v>237</v>
      </c>
      <c r="C239" s="12">
        <v>41982</v>
      </c>
      <c r="D239" s="11">
        <v>254.09</v>
      </c>
      <c r="E239" s="11">
        <v>305.5</v>
      </c>
      <c r="F239" s="11">
        <v>387.01</v>
      </c>
      <c r="G239" s="11">
        <v>247.43</v>
      </c>
    </row>
    <row r="240" spans="2:7" ht="16.5">
      <c r="B240">
        <v>238</v>
      </c>
      <c r="C240" s="12">
        <v>41983</v>
      </c>
      <c r="D240" s="11">
        <v>255.42</v>
      </c>
      <c r="E240" s="11">
        <v>307.05</v>
      </c>
      <c r="F240" s="11">
        <v>388.3</v>
      </c>
      <c r="G240" s="11">
        <v>247.78</v>
      </c>
    </row>
    <row r="241" spans="2:7" ht="16.5">
      <c r="B241">
        <v>239</v>
      </c>
      <c r="C241" s="12">
        <v>41984</v>
      </c>
      <c r="D241" s="11">
        <v>256.08</v>
      </c>
      <c r="E241" s="11">
        <v>307.7</v>
      </c>
      <c r="F241" s="11">
        <v>388.04</v>
      </c>
      <c r="G241" s="11">
        <v>247.71</v>
      </c>
    </row>
    <row r="242" spans="2:7" ht="16.5">
      <c r="B242">
        <v>240</v>
      </c>
      <c r="C242" s="12">
        <v>41985</v>
      </c>
      <c r="D242" s="11">
        <v>257.33999999999997</v>
      </c>
      <c r="E242" s="11">
        <v>309.05</v>
      </c>
      <c r="F242" s="11">
        <v>390.64</v>
      </c>
      <c r="G242" s="11">
        <v>248.69</v>
      </c>
    </row>
    <row r="243" spans="2:7" ht="16.5">
      <c r="B243">
        <v>241</v>
      </c>
      <c r="C243" s="12">
        <v>41988</v>
      </c>
      <c r="D243" s="11">
        <v>256.33</v>
      </c>
      <c r="E243" s="11">
        <v>307.86</v>
      </c>
      <c r="F243" s="11">
        <v>389.26</v>
      </c>
      <c r="G243" s="11">
        <v>247.87</v>
      </c>
    </row>
    <row r="244" spans="2:7" ht="16.5">
      <c r="B244">
        <v>242</v>
      </c>
      <c r="C244" s="12">
        <v>41989</v>
      </c>
      <c r="D244" s="11">
        <v>260.26</v>
      </c>
      <c r="E244" s="11">
        <v>312.60000000000002</v>
      </c>
      <c r="F244" s="11">
        <v>392.29</v>
      </c>
      <c r="G244" s="11">
        <v>249.82</v>
      </c>
    </row>
    <row r="245" spans="2:7" ht="16.5">
      <c r="B245">
        <v>243</v>
      </c>
      <c r="C245" s="12">
        <v>41990</v>
      </c>
      <c r="D245" s="11">
        <v>260.67</v>
      </c>
      <c r="E245" s="11">
        <v>313.07</v>
      </c>
      <c r="F245" s="11">
        <v>394.83</v>
      </c>
      <c r="G245" s="11">
        <v>251.18</v>
      </c>
    </row>
    <row r="246" spans="2:7" ht="16.5">
      <c r="B246">
        <v>244</v>
      </c>
      <c r="C246" s="12">
        <v>41991</v>
      </c>
      <c r="D246" s="11">
        <v>261.04000000000002</v>
      </c>
      <c r="E246" s="11">
        <v>314.27999999999997</v>
      </c>
      <c r="F246" s="11">
        <v>399.04</v>
      </c>
      <c r="G246" s="11">
        <v>255.45</v>
      </c>
    </row>
    <row r="247" spans="2:7" ht="16.5">
      <c r="B247">
        <v>245</v>
      </c>
      <c r="C247" s="12">
        <v>41992</v>
      </c>
      <c r="D247" s="11">
        <v>261.35000000000002</v>
      </c>
      <c r="E247" s="11">
        <v>314.55</v>
      </c>
      <c r="F247" s="11">
        <v>401.11</v>
      </c>
      <c r="G247" s="11">
        <v>256.25</v>
      </c>
    </row>
    <row r="248" spans="2:7" ht="16.5">
      <c r="B248">
        <v>246</v>
      </c>
      <c r="C248" s="12">
        <v>41995</v>
      </c>
      <c r="D248" s="11">
        <v>262.89</v>
      </c>
      <c r="E248" s="11">
        <v>316.31</v>
      </c>
      <c r="F248" s="11">
        <v>402.87</v>
      </c>
      <c r="G248" s="11">
        <v>257.92</v>
      </c>
    </row>
    <row r="249" spans="2:7" ht="16.5">
      <c r="B249">
        <v>247</v>
      </c>
      <c r="C249" s="12">
        <v>41996</v>
      </c>
      <c r="D249" s="11">
        <v>260.97000000000003</v>
      </c>
      <c r="E249" s="11">
        <v>313.87</v>
      </c>
      <c r="F249" s="11">
        <v>399.64</v>
      </c>
      <c r="G249" s="11">
        <v>256.56</v>
      </c>
    </row>
    <row r="250" spans="2:7" ht="16.5">
      <c r="B250">
        <v>248</v>
      </c>
      <c r="C250" s="12">
        <v>42002</v>
      </c>
      <c r="D250" s="11">
        <v>262.13</v>
      </c>
      <c r="E250" s="11">
        <v>315.33999999999997</v>
      </c>
      <c r="F250" s="11">
        <v>402.12</v>
      </c>
      <c r="G250" s="11">
        <v>258.27999999999997</v>
      </c>
    </row>
    <row r="251" spans="2:7" ht="16.5">
      <c r="B251">
        <v>249</v>
      </c>
      <c r="C251" s="12">
        <v>42003</v>
      </c>
      <c r="D251" s="11">
        <v>262.06</v>
      </c>
      <c r="E251" s="11">
        <v>315.27999999999997</v>
      </c>
      <c r="F251" s="11">
        <v>402.77</v>
      </c>
      <c r="G251" s="11">
        <v>259.23</v>
      </c>
    </row>
    <row r="252" spans="2:7" ht="16.5">
      <c r="B252">
        <v>250</v>
      </c>
      <c r="C252" s="12">
        <v>42004</v>
      </c>
      <c r="D252" s="11">
        <v>261.85000000000002</v>
      </c>
      <c r="E252" s="11">
        <v>314.89</v>
      </c>
      <c r="F252" s="11">
        <v>403.75</v>
      </c>
      <c r="G252" s="11">
        <v>259.13</v>
      </c>
    </row>
    <row r="253" spans="2:7" ht="16.5">
      <c r="B253">
        <v>251</v>
      </c>
      <c r="C253" s="12">
        <v>42009</v>
      </c>
      <c r="D253" s="11">
        <v>265.62</v>
      </c>
      <c r="E253" s="11">
        <v>319.14</v>
      </c>
      <c r="F253" s="11">
        <v>408.62</v>
      </c>
      <c r="G253" s="11">
        <v>266.97000000000003</v>
      </c>
    </row>
    <row r="254" spans="2:7" ht="16.5">
      <c r="B254">
        <v>252</v>
      </c>
      <c r="C254" s="12">
        <v>42010</v>
      </c>
      <c r="D254" s="11">
        <v>265.77</v>
      </c>
      <c r="E254" s="11">
        <v>319.32</v>
      </c>
      <c r="F254" s="11">
        <v>407.68</v>
      </c>
      <c r="G254" s="11">
        <v>268.16000000000003</v>
      </c>
    </row>
    <row r="255" spans="2:7" ht="16.5">
      <c r="B255">
        <v>253</v>
      </c>
      <c r="C255" s="12">
        <v>42011</v>
      </c>
      <c r="D255" s="11">
        <v>266.17</v>
      </c>
      <c r="E255" s="11">
        <v>319.68</v>
      </c>
      <c r="F255" s="11">
        <v>407.68</v>
      </c>
      <c r="G255" s="11">
        <v>269.68</v>
      </c>
    </row>
    <row r="256" spans="2:7" ht="16.5">
      <c r="B256">
        <v>254</v>
      </c>
      <c r="C256" s="12">
        <v>42012</v>
      </c>
      <c r="D256" s="11">
        <v>264.44</v>
      </c>
      <c r="E256" s="11">
        <v>317.60000000000002</v>
      </c>
      <c r="F256" s="11">
        <v>405.82</v>
      </c>
      <c r="G256" s="11">
        <v>269.54000000000002</v>
      </c>
    </row>
    <row r="257" spans="2:7" ht="16.5">
      <c r="B257">
        <v>255</v>
      </c>
      <c r="C257" s="12">
        <v>42013</v>
      </c>
      <c r="D257" s="11">
        <v>264.55</v>
      </c>
      <c r="E257" s="11">
        <v>317.8</v>
      </c>
      <c r="F257" s="11">
        <v>406.89</v>
      </c>
      <c r="G257" s="11">
        <v>268.91000000000003</v>
      </c>
    </row>
    <row r="258" spans="2:7">
      <c r="C258" s="14" t="str">
        <f>C1</f>
        <v>Dátum/ISO</v>
      </c>
      <c r="D258" s="14" t="str">
        <f>D1</f>
        <v>CHF</v>
      </c>
      <c r="E258" s="14" t="str">
        <f>E1</f>
        <v>EUR</v>
      </c>
      <c r="F258" s="14" t="str">
        <f>F1</f>
        <v>GBP</v>
      </c>
      <c r="G258" s="14" t="str">
        <f>G1</f>
        <v>USD</v>
      </c>
    </row>
    <row r="260" spans="2:7">
      <c r="C260" s="15">
        <f>C252</f>
        <v>42004</v>
      </c>
      <c r="E260">
        <f>E252</f>
        <v>314.89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&amp;L&amp;F/&amp;A&amp;R&amp;P/&amp;N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R80"/>
  <sheetViews>
    <sheetView view="pageBreakPreview" zoomScale="60" zoomScaleNormal="100" workbookViewId="0">
      <selection activeCell="I57" sqref="I57"/>
    </sheetView>
  </sheetViews>
  <sheetFormatPr defaultRowHeight="12.75"/>
  <cols>
    <col min="1" max="1" width="2.375" style="25" customWidth="1"/>
    <col min="2" max="2" width="5.125" style="25" customWidth="1"/>
    <col min="3" max="3" width="26.375" style="25" customWidth="1"/>
    <col min="4" max="4" width="1.375" style="25" customWidth="1"/>
    <col min="5" max="5" width="15.875" style="25" customWidth="1"/>
    <col min="6" max="18" width="13.375" style="25" customWidth="1"/>
    <col min="19" max="19" width="2.5" style="25" customWidth="1"/>
    <col min="20" max="16384" width="9" style="25"/>
  </cols>
  <sheetData>
    <row r="1" spans="1:18" ht="5.25" customHeight="1"/>
    <row r="2" spans="1:18" ht="23.25">
      <c r="B2" s="26" t="s">
        <v>58</v>
      </c>
      <c r="C2" s="27"/>
      <c r="D2" s="27"/>
      <c r="E2" s="27"/>
      <c r="F2" s="28"/>
      <c r="G2" s="29"/>
      <c r="H2" s="30"/>
      <c r="I2" s="30"/>
      <c r="J2" s="30"/>
      <c r="K2" s="30"/>
      <c r="L2" s="31"/>
      <c r="M2" s="31"/>
      <c r="N2" s="31"/>
      <c r="O2" s="31"/>
      <c r="P2" s="31"/>
      <c r="Q2" s="31"/>
      <c r="R2" s="32" t="s">
        <v>59</v>
      </c>
    </row>
    <row r="3" spans="1:18" ht="41.25" customHeight="1">
      <c r="B3" s="33" t="s">
        <v>60</v>
      </c>
      <c r="C3" s="33" t="s">
        <v>61</v>
      </c>
      <c r="D3" s="33"/>
      <c r="E3" s="34" t="s">
        <v>62</v>
      </c>
      <c r="F3" s="34" t="s">
        <v>63</v>
      </c>
      <c r="G3" s="34" t="s">
        <v>64</v>
      </c>
      <c r="H3" s="34" t="s">
        <v>65</v>
      </c>
      <c r="I3" s="34" t="s">
        <v>66</v>
      </c>
      <c r="J3" s="34" t="s">
        <v>67</v>
      </c>
      <c r="K3" s="34" t="s">
        <v>68</v>
      </c>
      <c r="L3" s="35" t="s">
        <v>69</v>
      </c>
      <c r="M3" s="35" t="s">
        <v>70</v>
      </c>
      <c r="N3" s="35" t="s">
        <v>71</v>
      </c>
      <c r="O3" s="35" t="s">
        <v>72</v>
      </c>
      <c r="P3" s="35" t="s">
        <v>73</v>
      </c>
      <c r="Q3" s="35" t="s">
        <v>74</v>
      </c>
      <c r="R3" s="36" t="s">
        <v>75</v>
      </c>
    </row>
    <row r="4" spans="1:18" ht="16.5" customHeight="1">
      <c r="B4" s="33"/>
      <c r="C4" s="33"/>
      <c r="D4" s="37"/>
      <c r="E4" s="34"/>
      <c r="F4" s="34"/>
      <c r="G4" s="34"/>
      <c r="H4" s="34"/>
      <c r="I4" s="34"/>
      <c r="J4" s="34"/>
      <c r="K4" s="34"/>
      <c r="L4" s="35"/>
      <c r="M4" s="35"/>
      <c r="N4" s="35"/>
      <c r="O4" s="35"/>
      <c r="P4" s="35"/>
      <c r="Q4" s="35"/>
      <c r="R4" s="36"/>
    </row>
    <row r="5" spans="1:18" s="45" customFormat="1" ht="34.5" customHeight="1">
      <c r="A5" s="38"/>
      <c r="B5" s="39">
        <v>1</v>
      </c>
      <c r="C5" s="40" t="s">
        <v>76</v>
      </c>
      <c r="D5" s="40"/>
      <c r="E5" s="41"/>
      <c r="F5" s="42">
        <v>160000</v>
      </c>
      <c r="G5" s="42">
        <v>22000</v>
      </c>
      <c r="H5" s="42">
        <v>13500</v>
      </c>
      <c r="I5" s="42">
        <v>0</v>
      </c>
      <c r="J5" s="42">
        <v>4500</v>
      </c>
      <c r="K5" s="42">
        <v>7200</v>
      </c>
      <c r="L5" s="42">
        <v>17300</v>
      </c>
      <c r="M5" s="42">
        <v>0</v>
      </c>
      <c r="N5" s="43"/>
      <c r="O5" s="43"/>
      <c r="P5" s="43"/>
      <c r="Q5" s="43"/>
      <c r="R5" s="44">
        <f>SUM(E5:Q5)</f>
        <v>224500</v>
      </c>
    </row>
    <row r="6" spans="1:18" s="38" customFormat="1" ht="34.5" customHeight="1">
      <c r="B6" s="39">
        <v>2</v>
      </c>
      <c r="C6" s="40" t="s">
        <v>77</v>
      </c>
      <c r="D6" s="40"/>
      <c r="E6" s="41"/>
      <c r="F6" s="42">
        <v>170000</v>
      </c>
      <c r="G6" s="42">
        <v>26000</v>
      </c>
      <c r="H6" s="42">
        <v>15000</v>
      </c>
      <c r="I6" s="42">
        <v>0</v>
      </c>
      <c r="J6" s="42">
        <v>2000</v>
      </c>
      <c r="K6" s="42">
        <v>8300</v>
      </c>
      <c r="L6" s="42">
        <v>21000</v>
      </c>
      <c r="M6" s="42">
        <v>0</v>
      </c>
      <c r="N6" s="43"/>
      <c r="O6" s="43"/>
      <c r="P6" s="43"/>
      <c r="Q6" s="43"/>
      <c r="R6" s="44">
        <f t="shared" ref="R6:R27" si="0">SUM(E6:Q6)</f>
        <v>242300</v>
      </c>
    </row>
    <row r="7" spans="1:18" s="38" customFormat="1" ht="34.5" customHeight="1">
      <c r="B7" s="39">
        <v>3</v>
      </c>
      <c r="C7" s="40" t="s">
        <v>78</v>
      </c>
      <c r="D7" s="40"/>
      <c r="E7" s="41"/>
      <c r="F7" s="42">
        <v>198000</v>
      </c>
      <c r="G7" s="42">
        <v>24000</v>
      </c>
      <c r="H7" s="42">
        <v>17400</v>
      </c>
      <c r="I7" s="42">
        <v>0</v>
      </c>
      <c r="J7" s="42">
        <v>2900</v>
      </c>
      <c r="K7" s="42">
        <v>9100</v>
      </c>
      <c r="L7" s="42">
        <v>19000</v>
      </c>
      <c r="M7" s="42">
        <v>0</v>
      </c>
      <c r="N7" s="43"/>
      <c r="O7" s="43"/>
      <c r="P7" s="43"/>
      <c r="Q7" s="43"/>
      <c r="R7" s="44">
        <f t="shared" si="0"/>
        <v>270400</v>
      </c>
    </row>
    <row r="8" spans="1:18" s="38" customFormat="1" ht="34.5" customHeight="1">
      <c r="B8" s="39">
        <v>4</v>
      </c>
      <c r="C8" s="40" t="s">
        <v>79</v>
      </c>
      <c r="D8" s="40"/>
      <c r="E8" s="41"/>
      <c r="F8" s="42">
        <v>181000</v>
      </c>
      <c r="G8" s="42">
        <v>28000</v>
      </c>
      <c r="H8" s="42">
        <v>18400</v>
      </c>
      <c r="I8" s="42">
        <v>0</v>
      </c>
      <c r="J8" s="42">
        <v>0</v>
      </c>
      <c r="K8" s="42">
        <v>0</v>
      </c>
      <c r="L8" s="42">
        <v>23000</v>
      </c>
      <c r="M8" s="42">
        <v>0</v>
      </c>
      <c r="N8" s="43"/>
      <c r="O8" s="43"/>
      <c r="P8" s="43"/>
      <c r="Q8" s="43"/>
      <c r="R8" s="44">
        <f t="shared" si="0"/>
        <v>250400</v>
      </c>
    </row>
    <row r="9" spans="1:18" s="38" customFormat="1" ht="34.5" customHeight="1">
      <c r="B9" s="39">
        <v>5</v>
      </c>
      <c r="C9" s="40" t="s">
        <v>80</v>
      </c>
      <c r="D9" s="40"/>
      <c r="E9" s="43" t="s">
        <v>0</v>
      </c>
      <c r="F9" s="42">
        <v>174000</v>
      </c>
      <c r="G9" s="42">
        <v>22000</v>
      </c>
      <c r="H9" s="42">
        <v>17500</v>
      </c>
      <c r="I9" s="42">
        <v>4500</v>
      </c>
      <c r="J9" s="42">
        <v>10000</v>
      </c>
      <c r="K9" s="42">
        <v>9000</v>
      </c>
      <c r="L9" s="42">
        <v>31000</v>
      </c>
      <c r="M9" s="42">
        <v>0</v>
      </c>
      <c r="N9" s="43"/>
      <c r="O9" s="43"/>
      <c r="P9" s="43"/>
      <c r="Q9" s="43"/>
      <c r="R9" s="44">
        <f t="shared" si="0"/>
        <v>268000</v>
      </c>
    </row>
    <row r="10" spans="1:18" s="38" customFormat="1" ht="34.5" customHeight="1">
      <c r="B10" s="39">
        <v>6</v>
      </c>
      <c r="C10" s="40" t="s">
        <v>81</v>
      </c>
      <c r="D10" s="40"/>
      <c r="E10" s="46"/>
      <c r="F10" s="42">
        <v>200000</v>
      </c>
      <c r="G10" s="42">
        <v>32800</v>
      </c>
      <c r="H10" s="42">
        <v>25300</v>
      </c>
      <c r="I10" s="42">
        <v>7900</v>
      </c>
      <c r="J10" s="42">
        <v>17000</v>
      </c>
      <c r="K10" s="42">
        <v>14000</v>
      </c>
      <c r="L10" s="42">
        <v>61000</v>
      </c>
      <c r="M10" s="42">
        <v>0</v>
      </c>
      <c r="N10" s="43"/>
      <c r="O10" s="43"/>
      <c r="P10" s="43"/>
      <c r="Q10" s="43"/>
      <c r="R10" s="44">
        <f t="shared" si="0"/>
        <v>358000</v>
      </c>
    </row>
    <row r="11" spans="1:18" s="38" customFormat="1" ht="34.5" customHeight="1">
      <c r="B11" s="39">
        <v>7</v>
      </c>
      <c r="C11" s="40" t="s">
        <v>82</v>
      </c>
      <c r="D11" s="40"/>
      <c r="E11" s="46"/>
      <c r="F11" s="42">
        <v>148000</v>
      </c>
      <c r="G11" s="42">
        <v>17000</v>
      </c>
      <c r="H11" s="42">
        <v>9000</v>
      </c>
      <c r="I11" s="42">
        <v>0</v>
      </c>
      <c r="J11" s="42">
        <v>4000</v>
      </c>
      <c r="K11" s="42">
        <v>0</v>
      </c>
      <c r="L11" s="42">
        <v>22000</v>
      </c>
      <c r="M11" s="42">
        <v>0</v>
      </c>
      <c r="N11" s="43"/>
      <c r="O11" s="43"/>
      <c r="P11" s="43"/>
      <c r="Q11" s="43"/>
      <c r="R11" s="44">
        <f t="shared" si="0"/>
        <v>200000</v>
      </c>
    </row>
    <row r="12" spans="1:18" s="38" customFormat="1" ht="34.5" customHeight="1">
      <c r="B12" s="39">
        <v>8</v>
      </c>
      <c r="C12" s="40" t="s">
        <v>83</v>
      </c>
      <c r="D12" s="40"/>
      <c r="E12" s="46"/>
      <c r="F12" s="42">
        <v>166000</v>
      </c>
      <c r="G12" s="42">
        <v>20200</v>
      </c>
      <c r="H12" s="42">
        <v>13200</v>
      </c>
      <c r="I12" s="42">
        <v>0</v>
      </c>
      <c r="J12" s="42">
        <v>6800</v>
      </c>
      <c r="K12" s="42">
        <v>3000</v>
      </c>
      <c r="L12" s="42">
        <v>28800</v>
      </c>
      <c r="M12" s="42">
        <v>0</v>
      </c>
      <c r="N12" s="43"/>
      <c r="O12" s="43"/>
      <c r="P12" s="43"/>
      <c r="Q12" s="43"/>
      <c r="R12" s="44">
        <f t="shared" si="0"/>
        <v>238000</v>
      </c>
    </row>
    <row r="13" spans="1:18" s="38" customFormat="1" ht="34.5" customHeight="1">
      <c r="B13" s="39">
        <v>9</v>
      </c>
      <c r="C13" s="40" t="s">
        <v>84</v>
      </c>
      <c r="D13" s="40"/>
      <c r="E13" s="46"/>
      <c r="F13" s="42">
        <v>178200</v>
      </c>
      <c r="G13" s="42">
        <v>22500</v>
      </c>
      <c r="H13" s="42">
        <v>18000</v>
      </c>
      <c r="I13" s="42">
        <v>0</v>
      </c>
      <c r="J13" s="42">
        <v>6000</v>
      </c>
      <c r="K13" s="42">
        <v>0</v>
      </c>
      <c r="L13" s="42">
        <v>25300</v>
      </c>
      <c r="M13" s="42">
        <v>0</v>
      </c>
      <c r="N13" s="43"/>
      <c r="O13" s="43"/>
      <c r="P13" s="43"/>
      <c r="Q13" s="43"/>
      <c r="R13" s="44">
        <f t="shared" si="0"/>
        <v>250000</v>
      </c>
    </row>
    <row r="14" spans="1:18" s="38" customFormat="1" ht="34.5" customHeight="1">
      <c r="B14" s="39">
        <v>10</v>
      </c>
      <c r="C14" s="40" t="s">
        <v>85</v>
      </c>
      <c r="D14" s="40"/>
      <c r="E14" s="46"/>
      <c r="F14" s="42">
        <v>187000</v>
      </c>
      <c r="G14" s="42">
        <v>16300</v>
      </c>
      <c r="H14" s="42">
        <v>10700</v>
      </c>
      <c r="I14" s="42">
        <v>7900</v>
      </c>
      <c r="J14" s="42">
        <v>9800</v>
      </c>
      <c r="K14" s="42">
        <v>6000</v>
      </c>
      <c r="L14" s="42">
        <v>56200</v>
      </c>
      <c r="M14" s="42">
        <v>0</v>
      </c>
      <c r="N14" s="42">
        <v>13000</v>
      </c>
      <c r="O14" s="42"/>
      <c r="P14" s="42"/>
      <c r="Q14" s="42">
        <v>26100</v>
      </c>
      <c r="R14" s="44">
        <f t="shared" si="0"/>
        <v>333000</v>
      </c>
    </row>
    <row r="15" spans="1:18" s="45" customFormat="1" ht="34.5" customHeight="1">
      <c r="B15" s="47">
        <v>11</v>
      </c>
      <c r="C15" s="48" t="s">
        <v>86</v>
      </c>
      <c r="D15" s="48"/>
      <c r="E15" s="49"/>
      <c r="F15" s="42">
        <v>210000</v>
      </c>
      <c r="G15" s="42">
        <v>28000</v>
      </c>
      <c r="H15" s="42">
        <v>13000</v>
      </c>
      <c r="I15" s="42">
        <v>0</v>
      </c>
      <c r="J15" s="42">
        <v>26000</v>
      </c>
      <c r="K15" s="42">
        <v>0</v>
      </c>
      <c r="L15" s="42">
        <v>21000</v>
      </c>
      <c r="M15" s="42">
        <v>0</v>
      </c>
      <c r="N15" s="42">
        <v>7000</v>
      </c>
      <c r="O15" s="42">
        <v>30000</v>
      </c>
      <c r="P15" s="42">
        <v>9000</v>
      </c>
      <c r="Q15" s="42">
        <v>16000</v>
      </c>
      <c r="R15" s="44">
        <f t="shared" si="0"/>
        <v>360000</v>
      </c>
    </row>
    <row r="16" spans="1:18" s="45" customFormat="1" ht="34.5" customHeight="1">
      <c r="B16" s="47">
        <v>12</v>
      </c>
      <c r="C16" s="48" t="s">
        <v>87</v>
      </c>
      <c r="D16" s="48"/>
      <c r="E16" s="49"/>
      <c r="F16" s="42">
        <v>185000</v>
      </c>
      <c r="G16" s="42">
        <v>26000</v>
      </c>
      <c r="H16" s="42">
        <v>12000</v>
      </c>
      <c r="I16" s="42">
        <v>0</v>
      </c>
      <c r="J16" s="42">
        <v>24000</v>
      </c>
      <c r="K16" s="42">
        <v>0</v>
      </c>
      <c r="L16" s="42">
        <v>21000</v>
      </c>
      <c r="M16" s="42">
        <v>0</v>
      </c>
      <c r="N16" s="42">
        <v>15000</v>
      </c>
      <c r="O16" s="42">
        <v>34000</v>
      </c>
      <c r="P16" s="42">
        <v>6000</v>
      </c>
      <c r="Q16" s="42">
        <v>16000</v>
      </c>
      <c r="R16" s="44">
        <f t="shared" si="0"/>
        <v>339000</v>
      </c>
    </row>
    <row r="17" spans="2:18" s="45" customFormat="1" ht="34.5" customHeight="1">
      <c r="B17" s="47">
        <v>13</v>
      </c>
      <c r="C17" s="48" t="s">
        <v>88</v>
      </c>
      <c r="D17" s="48"/>
      <c r="E17" s="49"/>
      <c r="F17" s="42">
        <v>130000</v>
      </c>
      <c r="G17" s="42">
        <v>10000</v>
      </c>
      <c r="H17" s="42">
        <v>5000</v>
      </c>
      <c r="I17" s="42">
        <v>0</v>
      </c>
      <c r="J17" s="42">
        <v>2500</v>
      </c>
      <c r="K17" s="42">
        <v>0</v>
      </c>
      <c r="L17" s="42">
        <v>7000</v>
      </c>
      <c r="M17" s="42">
        <v>0</v>
      </c>
      <c r="N17" s="42">
        <v>1500</v>
      </c>
      <c r="O17" s="42">
        <v>3000</v>
      </c>
      <c r="P17" s="42">
        <v>2000</v>
      </c>
      <c r="Q17" s="42">
        <v>7000</v>
      </c>
      <c r="R17" s="44">
        <f t="shared" si="0"/>
        <v>168000</v>
      </c>
    </row>
    <row r="18" spans="2:18" s="45" customFormat="1" ht="34.5" customHeight="1">
      <c r="B18" s="47">
        <v>14</v>
      </c>
      <c r="C18" s="48" t="s">
        <v>89</v>
      </c>
      <c r="D18" s="48"/>
      <c r="E18" s="49"/>
      <c r="F18" s="42">
        <v>130000</v>
      </c>
      <c r="G18" s="42">
        <v>13000</v>
      </c>
      <c r="H18" s="42">
        <v>7000</v>
      </c>
      <c r="I18" s="42">
        <v>0</v>
      </c>
      <c r="J18" s="42">
        <v>4000</v>
      </c>
      <c r="K18" s="42">
        <v>0</v>
      </c>
      <c r="L18" s="42">
        <v>9000</v>
      </c>
      <c r="M18" s="42">
        <v>0</v>
      </c>
      <c r="N18" s="42">
        <v>2500</v>
      </c>
      <c r="O18" s="42">
        <v>4000</v>
      </c>
      <c r="P18" s="42">
        <v>4000</v>
      </c>
      <c r="Q18" s="42">
        <v>7500</v>
      </c>
      <c r="R18" s="44">
        <f t="shared" si="0"/>
        <v>181000</v>
      </c>
    </row>
    <row r="19" spans="2:18" s="38" customFormat="1" ht="34.5" customHeight="1">
      <c r="B19" s="39">
        <v>15</v>
      </c>
      <c r="C19" s="40" t="s">
        <v>90</v>
      </c>
      <c r="D19" s="40"/>
      <c r="E19" s="46"/>
      <c r="F19" s="42">
        <v>146000</v>
      </c>
      <c r="G19" s="42">
        <v>18000</v>
      </c>
      <c r="H19" s="42">
        <v>12000</v>
      </c>
      <c r="I19" s="42">
        <v>0</v>
      </c>
      <c r="J19" s="42">
        <v>13000</v>
      </c>
      <c r="K19" s="42">
        <v>0</v>
      </c>
      <c r="L19" s="42">
        <v>17000</v>
      </c>
      <c r="M19" s="42">
        <v>0</v>
      </c>
      <c r="N19" s="42">
        <v>3500</v>
      </c>
      <c r="O19" s="42">
        <v>4500</v>
      </c>
      <c r="P19" s="42">
        <v>5000</v>
      </c>
      <c r="Q19" s="42">
        <v>12000</v>
      </c>
      <c r="R19" s="44">
        <f t="shared" si="0"/>
        <v>231000</v>
      </c>
    </row>
    <row r="20" spans="2:18" s="38" customFormat="1" ht="34.5" customHeight="1">
      <c r="B20" s="39">
        <v>16</v>
      </c>
      <c r="C20" s="40" t="s">
        <v>91</v>
      </c>
      <c r="D20" s="40"/>
      <c r="E20" s="43" t="s">
        <v>0</v>
      </c>
      <c r="F20" s="42">
        <v>280000</v>
      </c>
      <c r="G20" s="42">
        <v>42000</v>
      </c>
      <c r="H20" s="42">
        <v>19000</v>
      </c>
      <c r="I20" s="42">
        <v>12000</v>
      </c>
      <c r="J20" s="42">
        <v>24000</v>
      </c>
      <c r="K20" s="42">
        <v>13000</v>
      </c>
      <c r="L20" s="42">
        <v>60000</v>
      </c>
      <c r="M20" s="42">
        <v>0</v>
      </c>
      <c r="N20" s="43"/>
      <c r="O20" s="43"/>
      <c r="P20" s="43"/>
      <c r="Q20" s="43"/>
      <c r="R20" s="44">
        <f t="shared" si="0"/>
        <v>450000</v>
      </c>
    </row>
    <row r="21" spans="2:18" s="38" customFormat="1" ht="34.5" customHeight="1">
      <c r="B21" s="39">
        <v>17</v>
      </c>
      <c r="C21" s="40" t="s">
        <v>92</v>
      </c>
      <c r="D21" s="40"/>
      <c r="E21" s="42">
        <v>63000</v>
      </c>
      <c r="F21" s="42">
        <v>27000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42">
        <v>12000</v>
      </c>
      <c r="N21" s="43"/>
      <c r="O21" s="43"/>
      <c r="P21" s="43"/>
      <c r="Q21" s="43"/>
      <c r="R21" s="44">
        <f t="shared" si="0"/>
        <v>102000</v>
      </c>
    </row>
    <row r="22" spans="2:18" s="45" customFormat="1" ht="34.5" customHeight="1">
      <c r="B22" s="47">
        <v>18</v>
      </c>
      <c r="C22" s="48" t="s">
        <v>93</v>
      </c>
      <c r="D22" s="48"/>
      <c r="E22" s="51">
        <v>27000</v>
      </c>
      <c r="F22" s="51">
        <v>31000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1">
        <v>10000</v>
      </c>
      <c r="N22" s="53"/>
      <c r="O22" s="53"/>
      <c r="P22" s="53"/>
      <c r="Q22" s="53"/>
      <c r="R22" s="44">
        <f t="shared" si="0"/>
        <v>68000</v>
      </c>
    </row>
    <row r="23" spans="2:18" s="38" customFormat="1" ht="34.5" customHeight="1">
      <c r="B23" s="39">
        <v>19</v>
      </c>
      <c r="C23" s="40" t="s">
        <v>94</v>
      </c>
      <c r="D23" s="40"/>
      <c r="E23" s="42">
        <v>50000</v>
      </c>
      <c r="F23" s="42">
        <v>26000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42">
        <v>12000</v>
      </c>
      <c r="N23" s="43"/>
      <c r="O23" s="43"/>
      <c r="P23" s="43"/>
      <c r="Q23" s="43"/>
      <c r="R23" s="44">
        <f t="shared" si="0"/>
        <v>88000</v>
      </c>
    </row>
    <row r="24" spans="2:18" s="38" customFormat="1" ht="34.5" customHeight="1">
      <c r="B24" s="39">
        <v>20</v>
      </c>
      <c r="C24" s="40" t="s">
        <v>95</v>
      </c>
      <c r="D24" s="40"/>
      <c r="E24" s="43" t="s">
        <v>0</v>
      </c>
      <c r="F24" s="42">
        <v>95000</v>
      </c>
      <c r="G24" s="42">
        <v>0</v>
      </c>
      <c r="H24" s="42">
        <v>6000</v>
      </c>
      <c r="I24" s="42">
        <v>0</v>
      </c>
      <c r="J24" s="42">
        <v>3000</v>
      </c>
      <c r="K24" s="42">
        <v>0</v>
      </c>
      <c r="L24" s="42">
        <v>8000</v>
      </c>
      <c r="M24" s="42">
        <v>0</v>
      </c>
      <c r="N24" s="43"/>
      <c r="O24" s="43"/>
      <c r="P24" s="43"/>
      <c r="Q24" s="43"/>
      <c r="R24" s="44">
        <f t="shared" si="0"/>
        <v>112000</v>
      </c>
    </row>
    <row r="25" spans="2:18" s="38" customFormat="1" ht="34.5" customHeight="1">
      <c r="B25" s="39">
        <v>21</v>
      </c>
      <c r="C25" s="40" t="s">
        <v>96</v>
      </c>
      <c r="D25" s="40"/>
      <c r="E25" s="43" t="s">
        <v>0</v>
      </c>
      <c r="F25" s="42">
        <v>130000</v>
      </c>
      <c r="G25" s="42">
        <v>0</v>
      </c>
      <c r="H25" s="42">
        <v>8400</v>
      </c>
      <c r="I25" s="42">
        <v>6000</v>
      </c>
      <c r="J25" s="42">
        <v>9800</v>
      </c>
      <c r="K25" s="42">
        <v>0</v>
      </c>
      <c r="L25" s="42">
        <v>15800</v>
      </c>
      <c r="M25" s="42">
        <v>0</v>
      </c>
      <c r="N25" s="43"/>
      <c r="O25" s="43"/>
      <c r="P25" s="43"/>
      <c r="Q25" s="43"/>
      <c r="R25" s="44">
        <f t="shared" si="0"/>
        <v>170000</v>
      </c>
    </row>
    <row r="26" spans="2:18" s="38" customFormat="1" ht="34.5" customHeight="1">
      <c r="B26" s="39">
        <v>22</v>
      </c>
      <c r="C26" s="40" t="s">
        <v>97</v>
      </c>
      <c r="D26" s="40"/>
      <c r="E26" s="46"/>
      <c r="F26" s="42">
        <v>105000</v>
      </c>
      <c r="G26" s="42">
        <v>0</v>
      </c>
      <c r="H26" s="42">
        <v>0</v>
      </c>
      <c r="I26" s="42">
        <v>5300</v>
      </c>
      <c r="J26" s="42">
        <v>0</v>
      </c>
      <c r="K26" s="42">
        <v>0</v>
      </c>
      <c r="L26" s="42">
        <v>4200</v>
      </c>
      <c r="M26" s="42">
        <v>0</v>
      </c>
      <c r="N26" s="43"/>
      <c r="O26" s="43"/>
      <c r="P26" s="43"/>
      <c r="Q26" s="43"/>
      <c r="R26" s="44">
        <f t="shared" si="0"/>
        <v>114500</v>
      </c>
    </row>
    <row r="27" spans="2:18" s="38" customFormat="1" ht="34.5" customHeight="1">
      <c r="B27" s="39">
        <v>23</v>
      </c>
      <c r="C27" s="40" t="s">
        <v>98</v>
      </c>
      <c r="D27" s="40"/>
      <c r="E27" s="46"/>
      <c r="F27" s="42">
        <v>126000</v>
      </c>
      <c r="G27" s="42">
        <v>11000</v>
      </c>
      <c r="H27" s="42">
        <v>5200</v>
      </c>
      <c r="I27" s="42">
        <v>4300</v>
      </c>
      <c r="J27" s="42">
        <v>3600</v>
      </c>
      <c r="K27" s="42">
        <v>0</v>
      </c>
      <c r="L27" s="42">
        <v>22000</v>
      </c>
      <c r="M27" s="42">
        <v>0</v>
      </c>
      <c r="N27" s="43"/>
      <c r="O27" s="43"/>
      <c r="P27" s="43"/>
      <c r="Q27" s="43"/>
      <c r="R27" s="44">
        <f t="shared" si="0"/>
        <v>172100</v>
      </c>
    </row>
    <row r="28" spans="2:18" ht="17.25" customHeight="1">
      <c r="B28" s="27"/>
      <c r="C28" s="54" t="s">
        <v>99</v>
      </c>
      <c r="D28" s="54"/>
      <c r="E28" s="27"/>
      <c r="F28" s="28"/>
      <c r="G28" s="29"/>
      <c r="H28" s="30"/>
      <c r="I28" s="30"/>
      <c r="J28" s="30"/>
      <c r="K28" s="30"/>
      <c r="L28" s="31"/>
      <c r="M28" s="31"/>
      <c r="N28" s="31"/>
      <c r="O28" s="31"/>
      <c r="P28" s="31"/>
      <c r="Q28" s="31"/>
      <c r="R28" s="32" t="s">
        <v>0</v>
      </c>
    </row>
    <row r="29" spans="2:18" ht="16.5" customHeight="1">
      <c r="B29" s="55"/>
      <c r="C29" s="56"/>
      <c r="D29" s="56"/>
      <c r="E29" s="55" t="s">
        <v>100</v>
      </c>
      <c r="F29" s="57"/>
      <c r="G29" s="57"/>
      <c r="H29" s="58"/>
      <c r="I29" s="55" t="s">
        <v>101</v>
      </c>
      <c r="J29" s="59"/>
      <c r="K29" s="59"/>
      <c r="L29" s="59"/>
      <c r="M29" s="59"/>
      <c r="N29" s="59"/>
      <c r="O29" s="59"/>
      <c r="P29" s="59"/>
      <c r="Q29" s="59"/>
      <c r="R29" s="60"/>
    </row>
    <row r="30" spans="2:18" s="61" customFormat="1" ht="15.75" customHeight="1">
      <c r="B30" s="62"/>
      <c r="C30" s="63">
        <v>1</v>
      </c>
      <c r="D30" s="63"/>
      <c r="E30" s="64" t="s">
        <v>102</v>
      </c>
      <c r="G30" s="65">
        <v>0.95</v>
      </c>
      <c r="H30" s="66"/>
      <c r="I30" s="63">
        <v>1</v>
      </c>
      <c r="J30" s="64" t="s">
        <v>102</v>
      </c>
      <c r="L30" s="65">
        <v>1</v>
      </c>
      <c r="M30" s="67"/>
      <c r="N30" s="67"/>
      <c r="O30" s="67"/>
      <c r="P30" s="67"/>
      <c r="Q30" s="67"/>
    </row>
    <row r="31" spans="2:18" s="61" customFormat="1" ht="16.5" customHeight="1">
      <c r="B31" s="62"/>
      <c r="C31" s="63">
        <v>2</v>
      </c>
      <c r="D31" s="63"/>
      <c r="E31" s="64" t="s">
        <v>103</v>
      </c>
      <c r="G31" s="65">
        <v>0.88</v>
      </c>
      <c r="H31" s="66"/>
      <c r="I31" s="63">
        <v>2</v>
      </c>
      <c r="J31" s="64" t="s">
        <v>103</v>
      </c>
      <c r="L31" s="65">
        <v>1.35</v>
      </c>
      <c r="M31" s="67"/>
      <c r="N31" s="67"/>
      <c r="O31" s="67"/>
      <c r="P31" s="67"/>
      <c r="Q31" s="67"/>
    </row>
    <row r="32" spans="2:18" s="61" customFormat="1" ht="16.5" customHeight="1">
      <c r="B32" s="62"/>
      <c r="C32" s="63">
        <v>3</v>
      </c>
      <c r="D32" s="63"/>
      <c r="E32" s="64" t="s">
        <v>104</v>
      </c>
      <c r="G32" s="65">
        <v>0.8</v>
      </c>
      <c r="H32" s="66"/>
      <c r="I32" s="63">
        <v>3</v>
      </c>
      <c r="J32" s="64" t="s">
        <v>104</v>
      </c>
      <c r="L32" s="65">
        <v>1.5</v>
      </c>
      <c r="M32" s="90" t="s">
        <v>105</v>
      </c>
      <c r="N32" s="90"/>
      <c r="O32" s="90"/>
      <c r="P32" s="90"/>
      <c r="Q32" s="90"/>
      <c r="R32" s="91"/>
    </row>
    <row r="33" spans="2:18" ht="16.5" customHeight="1">
      <c r="B33" s="27"/>
      <c r="C33" s="27"/>
      <c r="D33" s="27"/>
      <c r="E33" s="27"/>
      <c r="F33" s="27"/>
      <c r="G33" s="29"/>
      <c r="H33" s="30"/>
      <c r="I33" s="30"/>
      <c r="J33" s="30"/>
      <c r="K33" s="30"/>
      <c r="L33" s="31"/>
      <c r="M33" s="31"/>
      <c r="N33" s="31"/>
      <c r="O33" s="31"/>
      <c r="P33" s="31"/>
      <c r="Q33" s="31"/>
      <c r="R33" s="32"/>
    </row>
    <row r="34" spans="2:18" ht="8.25" customHeight="1">
      <c r="B34" s="27"/>
      <c r="C34" s="27"/>
      <c r="D34" s="27"/>
      <c r="E34" s="27"/>
      <c r="F34" s="27"/>
      <c r="G34" s="29"/>
      <c r="H34" s="30"/>
      <c r="I34" s="30"/>
      <c r="J34" s="30"/>
      <c r="K34" s="30"/>
      <c r="L34" s="31"/>
      <c r="M34" s="31"/>
      <c r="N34" s="31"/>
      <c r="O34" s="31"/>
      <c r="P34" s="31"/>
      <c r="Q34" s="31"/>
      <c r="R34" s="32"/>
    </row>
    <row r="35" spans="2:18" ht="8.25" customHeight="1">
      <c r="B35" s="27"/>
      <c r="C35" s="27"/>
      <c r="D35" s="27"/>
      <c r="E35" s="27"/>
      <c r="F35" s="27"/>
      <c r="G35" s="29"/>
      <c r="H35" s="30"/>
      <c r="I35" s="30"/>
      <c r="J35" s="30"/>
      <c r="K35" s="30"/>
      <c r="L35" s="31"/>
      <c r="M35" s="31"/>
      <c r="N35" s="31"/>
      <c r="O35" s="31"/>
      <c r="P35" s="31"/>
      <c r="Q35" s="31"/>
      <c r="R35" s="32"/>
    </row>
    <row r="36" spans="2:18" ht="8.25" customHeight="1">
      <c r="B36" s="27"/>
      <c r="C36" s="27"/>
      <c r="D36" s="27"/>
      <c r="E36" s="27"/>
      <c r="F36" s="27"/>
      <c r="G36" s="29"/>
      <c r="H36" s="30"/>
      <c r="I36" s="30"/>
      <c r="J36" s="30"/>
      <c r="K36" s="30"/>
      <c r="L36" s="31"/>
      <c r="M36" s="31"/>
      <c r="N36" s="31"/>
      <c r="O36" s="31"/>
      <c r="P36" s="31"/>
      <c r="Q36" s="31"/>
      <c r="R36" s="32"/>
    </row>
    <row r="37" spans="2:18" ht="8.25" customHeight="1">
      <c r="B37" s="27"/>
      <c r="C37" s="27"/>
      <c r="D37" s="27"/>
      <c r="E37" s="27"/>
      <c r="F37" s="27"/>
      <c r="G37" s="29"/>
      <c r="H37" s="30"/>
      <c r="I37" s="30"/>
      <c r="J37" s="30"/>
      <c r="K37" s="30"/>
      <c r="L37" s="31"/>
      <c r="M37" s="31"/>
      <c r="N37" s="31"/>
      <c r="O37" s="31"/>
      <c r="P37" s="31"/>
      <c r="Q37" s="31"/>
      <c r="R37" s="32"/>
    </row>
    <row r="38" spans="2:18" ht="8.25" customHeight="1">
      <c r="B38" s="27"/>
      <c r="C38" s="27"/>
      <c r="D38" s="27"/>
      <c r="E38" s="27"/>
      <c r="F38" s="27"/>
      <c r="G38" s="29"/>
      <c r="H38" s="30"/>
      <c r="I38" s="30"/>
      <c r="J38" s="30"/>
      <c r="K38" s="30"/>
      <c r="L38" s="31"/>
      <c r="M38" s="31"/>
      <c r="N38" s="31"/>
      <c r="O38" s="31"/>
      <c r="P38" s="31"/>
      <c r="Q38" s="31"/>
      <c r="R38" s="32"/>
    </row>
    <row r="39" spans="2:18" ht="8.25" customHeight="1">
      <c r="B39" s="27"/>
      <c r="C39" s="27"/>
      <c r="D39" s="27"/>
      <c r="E39" s="27"/>
      <c r="F39" s="27"/>
      <c r="G39" s="29"/>
      <c r="H39" s="30"/>
      <c r="I39" s="30"/>
      <c r="J39" s="30"/>
      <c r="K39" s="30"/>
      <c r="L39" s="31"/>
      <c r="M39" s="31"/>
      <c r="N39" s="31"/>
      <c r="O39" s="31"/>
      <c r="P39" s="31"/>
      <c r="Q39" s="31"/>
      <c r="R39" s="32"/>
    </row>
    <row r="40" spans="2:18" ht="8.25" customHeight="1">
      <c r="B40" s="27"/>
      <c r="C40" s="27"/>
      <c r="D40" s="27"/>
      <c r="E40" s="27"/>
      <c r="F40" s="27"/>
      <c r="G40" s="29"/>
      <c r="H40" s="30"/>
      <c r="I40" s="30"/>
      <c r="J40" s="30"/>
      <c r="K40" s="30"/>
      <c r="L40" s="31"/>
      <c r="M40" s="31"/>
      <c r="N40" s="31"/>
      <c r="O40" s="31"/>
      <c r="P40" s="31"/>
      <c r="Q40" s="31"/>
      <c r="R40" s="32"/>
    </row>
    <row r="41" spans="2:18" ht="8.25" customHeight="1">
      <c r="B41" s="27"/>
      <c r="C41" s="27"/>
      <c r="D41" s="27"/>
      <c r="E41" s="27"/>
      <c r="F41" s="27"/>
      <c r="G41" s="29"/>
      <c r="H41" s="30"/>
      <c r="I41" s="30"/>
      <c r="J41" s="30"/>
      <c r="K41" s="30"/>
      <c r="L41" s="31"/>
      <c r="M41" s="31"/>
      <c r="N41" s="31"/>
      <c r="O41" s="31"/>
      <c r="P41" s="31"/>
      <c r="Q41" s="31"/>
      <c r="R41" s="32"/>
    </row>
    <row r="42" spans="2:18" ht="8.25" customHeight="1">
      <c r="B42" s="27"/>
      <c r="C42" s="27"/>
      <c r="D42" s="27"/>
      <c r="E42" s="27"/>
      <c r="F42" s="27"/>
      <c r="G42" s="29"/>
      <c r="H42" s="30"/>
      <c r="I42" s="30"/>
      <c r="J42" s="30"/>
      <c r="K42" s="30"/>
      <c r="L42" s="31"/>
      <c r="M42" s="31"/>
      <c r="N42" s="31"/>
      <c r="O42" s="31"/>
      <c r="P42" s="31"/>
      <c r="Q42" s="31"/>
      <c r="R42" s="32"/>
    </row>
    <row r="43" spans="2:18" ht="8.25" customHeight="1">
      <c r="B43" s="27"/>
      <c r="C43" s="27"/>
      <c r="D43" s="27"/>
      <c r="E43" s="27"/>
      <c r="F43" s="27"/>
      <c r="G43" s="29"/>
      <c r="H43" s="30"/>
      <c r="I43" s="30"/>
      <c r="J43" s="30"/>
      <c r="K43" s="30"/>
      <c r="L43" s="31"/>
      <c r="M43" s="31"/>
      <c r="N43" s="31"/>
      <c r="O43" s="31"/>
      <c r="P43" s="31"/>
      <c r="Q43" s="31"/>
      <c r="R43" s="32"/>
    </row>
    <row r="44" spans="2:18" ht="8.25" customHeight="1">
      <c r="B44" s="27"/>
      <c r="C44" s="27"/>
      <c r="D44" s="27"/>
      <c r="E44" s="27"/>
      <c r="F44" s="27"/>
      <c r="G44" s="29"/>
      <c r="H44" s="30"/>
      <c r="I44" s="30"/>
      <c r="J44" s="30"/>
      <c r="K44" s="30"/>
      <c r="L44" s="31"/>
      <c r="M44" s="31"/>
      <c r="N44" s="31"/>
      <c r="O44" s="31"/>
      <c r="P44" s="31"/>
      <c r="Q44" s="31"/>
      <c r="R44" s="32"/>
    </row>
    <row r="45" spans="2:18" ht="8.25" customHeight="1">
      <c r="B45" s="27"/>
      <c r="C45" s="27"/>
      <c r="D45" s="27"/>
      <c r="E45" s="27"/>
      <c r="F45" s="27"/>
      <c r="G45" s="29"/>
      <c r="H45" s="30"/>
      <c r="I45" s="30"/>
      <c r="J45" s="30"/>
      <c r="K45" s="30"/>
      <c r="L45" s="31"/>
      <c r="M45" s="31"/>
      <c r="N45" s="31"/>
      <c r="O45" s="31"/>
      <c r="P45" s="31"/>
      <c r="Q45" s="31"/>
      <c r="R45" s="32"/>
    </row>
    <row r="46" spans="2:18" ht="15.75">
      <c r="B46" s="27"/>
      <c r="G46" s="29"/>
      <c r="H46" s="30"/>
      <c r="I46" s="30"/>
      <c r="J46" s="30"/>
      <c r="K46" s="30"/>
      <c r="L46" s="31"/>
      <c r="M46" s="31"/>
      <c r="N46" s="31"/>
      <c r="O46" s="31"/>
      <c r="P46" s="31"/>
      <c r="Q46" s="31"/>
      <c r="R46" s="32"/>
    </row>
    <row r="47" spans="2:18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2:18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2:18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2:18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</row>
    <row r="51" spans="2:18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2:18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spans="2:18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2:18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2:18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2:18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2:18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2:18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2:18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2:18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2:18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</row>
    <row r="62" spans="2:18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</row>
    <row r="63" spans="2:18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2:18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2:18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2:18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2:18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2:18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2:18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2:18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2:18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2:18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2:18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2:18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2:18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2:18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2:18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</row>
    <row r="78" spans="2:18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2:18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2:18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</sheetData>
  <mergeCells count="1">
    <mergeCell ref="M32:R32"/>
  </mergeCells>
  <pageMargins left="0.70866141732283472" right="0.55118110236220474" top="0.51181102362204722" bottom="0.62992125984251968" header="0.31496062992125984" footer="0.31496062992125984"/>
  <pageSetup paperSize="9" scale="50" orientation="landscape" verticalDpi="0" r:id="rId1"/>
  <headerFooter>
    <oddFooter>&amp;L&amp;F/&amp;A&amp;R&amp;P/&amp;N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H15"/>
  <sheetViews>
    <sheetView tabSelected="1" workbookViewId="0">
      <selection activeCell="D17" sqref="D17"/>
    </sheetView>
  </sheetViews>
  <sheetFormatPr defaultRowHeight="15.75"/>
  <cols>
    <col min="1" max="1" width="3.375" customWidth="1"/>
    <col min="2" max="2" width="5.25" customWidth="1"/>
    <col min="3" max="3" width="24.375" customWidth="1"/>
    <col min="4" max="4" width="30.625" customWidth="1"/>
    <col min="5" max="6" width="16.5" customWidth="1"/>
    <col min="7" max="7" width="21.625" customWidth="1"/>
    <col min="8" max="8" width="45.375" customWidth="1"/>
  </cols>
  <sheetData>
    <row r="2" spans="2:8" ht="20.25">
      <c r="B2" s="99" t="s">
        <v>134</v>
      </c>
      <c r="C2" s="98" t="s">
        <v>135</v>
      </c>
      <c r="D2" s="72" t="s">
        <v>149</v>
      </c>
      <c r="E2" s="95" t="s">
        <v>145</v>
      </c>
      <c r="F2" s="95"/>
      <c r="G2" s="95"/>
      <c r="H2" s="96" t="s">
        <v>146</v>
      </c>
    </row>
    <row r="3" spans="2:8" ht="18.75">
      <c r="B3" s="99"/>
      <c r="C3" s="6"/>
      <c r="D3" s="6"/>
      <c r="E3" s="82" t="s">
        <v>136</v>
      </c>
      <c r="F3" s="82" t="s">
        <v>139</v>
      </c>
      <c r="G3" s="82" t="s">
        <v>142</v>
      </c>
      <c r="H3" s="97" t="s">
        <v>147</v>
      </c>
    </row>
    <row r="4" spans="2:8">
      <c r="B4" s="99"/>
      <c r="C4" s="6"/>
      <c r="D4" s="6"/>
      <c r="E4" s="82" t="s">
        <v>137</v>
      </c>
      <c r="F4" s="82" t="s">
        <v>140</v>
      </c>
      <c r="G4" s="82" t="s">
        <v>143</v>
      </c>
      <c r="H4" s="82" t="s">
        <v>0</v>
      </c>
    </row>
    <row r="5" spans="2:8">
      <c r="B5" s="99"/>
      <c r="C5" s="6"/>
      <c r="D5" s="6"/>
      <c r="E5" s="82" t="s">
        <v>138</v>
      </c>
      <c r="F5" s="82" t="s">
        <v>141</v>
      </c>
      <c r="G5" s="82" t="s">
        <v>144</v>
      </c>
      <c r="H5" s="82" t="s">
        <v>0</v>
      </c>
    </row>
    <row r="7" spans="2:8" ht="18.75">
      <c r="B7">
        <v>0</v>
      </c>
      <c r="C7" t="str">
        <f>'0_BP_VIII'!D1</f>
        <v>C kategóriás iroda</v>
      </c>
      <c r="D7" t="str">
        <f>'0_BP_VIII'!D6</f>
        <v>Budapest, VIII. kerület, Tisztviselőtelep</v>
      </c>
      <c r="E7" s="85">
        <f>'0_BP_VIII'!D22</f>
        <v>5.2881355932203389E-2</v>
      </c>
      <c r="F7" s="85">
        <f>'0_BP_VIII'!D39</f>
        <v>5.0338983050847455E-2</v>
      </c>
      <c r="G7" s="85">
        <f>'0_BP_VIII'!D50</f>
        <v>5.9370457260467191E-2</v>
      </c>
      <c r="H7" s="74" t="s">
        <v>179</v>
      </c>
    </row>
    <row r="8" spans="2:8">
      <c r="B8" s="14"/>
      <c r="C8" s="14" t="s">
        <v>148</v>
      </c>
      <c r="D8" s="14"/>
      <c r="E8" s="14"/>
      <c r="F8" s="14"/>
      <c r="G8" s="14"/>
      <c r="H8" s="14"/>
    </row>
    <row r="9" spans="2:8" s="83" customFormat="1" ht="26.25" customHeight="1">
      <c r="B9" s="83">
        <v>1</v>
      </c>
      <c r="C9" s="83" t="str">
        <f>'1_Debrecen'!D6</f>
        <v>Debrecen</v>
      </c>
      <c r="D9" s="83" t="str">
        <f>'1_Debrecen'!D1</f>
        <v>Telephely</v>
      </c>
      <c r="E9" s="86">
        <f>'1_Debrecen'!D22</f>
        <v>5.1304347826086956E-2</v>
      </c>
      <c r="F9" s="86">
        <f>'1_Debrecen'!D39</f>
        <v>4.606625258799172E-2</v>
      </c>
      <c r="G9" s="86">
        <f>'1_Debrecen'!D50</f>
        <v>7.7256944444444448E-2</v>
      </c>
      <c r="H9" s="87" t="s">
        <v>150</v>
      </c>
    </row>
    <row r="10" spans="2:8" s="83" customFormat="1" ht="26.25" customHeight="1">
      <c r="B10" s="83">
        <v>2</v>
      </c>
      <c r="C10" s="83" t="str">
        <f>'2_Nyíregyháza_1'!D6</f>
        <v>Nyíregyháza</v>
      </c>
      <c r="D10" s="83" t="str">
        <f>'2_Nyíregyháza_1'!D1</f>
        <v>Kereskedelmi telephely</v>
      </c>
      <c r="E10" s="86">
        <f>'2_Nyíregyháza_1'!D22</f>
        <v>0.12121212121212122</v>
      </c>
      <c r="F10" s="86">
        <f>'2_Nyíregyháza_1'!D39</f>
        <v>9.6161616161616156E-2</v>
      </c>
      <c r="G10" s="86">
        <f>'2_Nyíregyháza_1'!D50</f>
        <v>7.0649350649350656E-2</v>
      </c>
      <c r="H10" s="87" t="s">
        <v>150</v>
      </c>
    </row>
    <row r="11" spans="2:8" s="83" customFormat="1" ht="26.25" customHeight="1">
      <c r="B11" s="83">
        <v>3</v>
      </c>
      <c r="C11" s="83" t="str">
        <f>'3_Nyíregyháza_2'!D6</f>
        <v>Nyíregyháza</v>
      </c>
      <c r="D11" s="83" t="str">
        <f>'3_Nyíregyháza_2'!D1</f>
        <v>Egyéb ipari ingatlan</v>
      </c>
      <c r="E11" s="86">
        <f>'3_Nyíregyháza_2'!D22</f>
        <v>0.12415662857142858</v>
      </c>
      <c r="F11" s="86">
        <f>'3_Nyíregyháza_2'!D39</f>
        <v>0.1360204081632653</v>
      </c>
      <c r="G11" s="86">
        <f>'3_Nyíregyháza_2'!D50</f>
        <v>0.1233601338545368</v>
      </c>
      <c r="H11" s="87" t="s">
        <v>150</v>
      </c>
    </row>
    <row r="12" spans="2:8" s="83" customFormat="1" ht="26.25" customHeight="1">
      <c r="B12" s="83">
        <v>4</v>
      </c>
      <c r="C12" s="83" t="str">
        <f>'4_Alsózsolca'!D6</f>
        <v>Alsózsolca</v>
      </c>
      <c r="D12" s="83" t="str">
        <f>'4_Alsózsolca'!D1</f>
        <v>Telephely, ipai ingatlan</v>
      </c>
      <c r="E12" s="86">
        <f>'4_Alsózsolca'!D22</f>
        <v>0.33831445717333331</v>
      </c>
      <c r="F12" s="86">
        <f>'4_Alsózsolca'!D39</f>
        <v>0.19703703703703707</v>
      </c>
      <c r="G12" s="86">
        <f>'4_Alsózsolca'!D50</f>
        <v>0.11941370564072636</v>
      </c>
      <c r="H12" s="87" t="s">
        <v>150</v>
      </c>
    </row>
    <row r="13" spans="2:8" s="83" customFormat="1" ht="26.25" customHeight="1">
      <c r="B13" s="100"/>
      <c r="C13" s="100" t="s">
        <v>180</v>
      </c>
      <c r="D13" s="100"/>
      <c r="E13" s="101"/>
      <c r="F13" s="101"/>
      <c r="G13" s="101"/>
      <c r="H13" s="102"/>
    </row>
    <row r="14" spans="2:8" ht="21.75" customHeight="1">
      <c r="D14" s="83" t="s">
        <v>151</v>
      </c>
      <c r="E14" s="84">
        <f>AVERAGE(E9:E12)</f>
        <v>0.15874688869574249</v>
      </c>
      <c r="F14" s="84">
        <f>AVERAGE(F9:F12)</f>
        <v>0.11882132848747756</v>
      </c>
      <c r="G14" s="84">
        <f>AVERAGE(G9:G12)</f>
        <v>9.7670033647264565E-2</v>
      </c>
    </row>
    <row r="15" spans="2:8" ht="21.75" customHeight="1">
      <c r="D15" s="88" t="s">
        <v>152</v>
      </c>
      <c r="E15" s="89">
        <f>STDEV(E9:E12)</f>
        <v>0.12435668605936061</v>
      </c>
      <c r="F15" s="89">
        <f>STDEV(F9:F12)</f>
        <v>6.3823373559207613E-2</v>
      </c>
      <c r="G15" s="89">
        <f>STDEV(G9:G12)</f>
        <v>2.7565558467617959E-2</v>
      </c>
    </row>
  </sheetData>
  <mergeCells count="2">
    <mergeCell ref="E2:G2"/>
    <mergeCell ref="B2:B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&amp;L&amp;F/&amp;A&amp;R&amp;P/&amp;N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50"/>
  <sheetViews>
    <sheetView zoomScale="90" zoomScaleNormal="90" workbookViewId="0">
      <selection activeCell="H20" sqref="H20"/>
    </sheetView>
  </sheetViews>
  <sheetFormatPr defaultRowHeight="20.25"/>
  <cols>
    <col min="1" max="1" width="8.75" style="71" customWidth="1"/>
    <col min="2" max="2" width="5.75" customWidth="1"/>
    <col min="3" max="3" width="53.125" style="1" customWidth="1"/>
    <col min="4" max="4" width="19.875" style="3" customWidth="1"/>
    <col min="5" max="5" width="13.625" customWidth="1"/>
    <col min="6" max="6" width="16.875" customWidth="1"/>
    <col min="7" max="7" width="10.375" customWidth="1"/>
    <col min="8" max="8" width="18.5" customWidth="1"/>
    <col min="9" max="9" width="11.25" customWidth="1"/>
    <col min="10" max="10" width="13.625" customWidth="1"/>
    <col min="11" max="11" width="13.5" customWidth="1"/>
  </cols>
  <sheetData>
    <row r="1" spans="1:11">
      <c r="A1" s="71">
        <v>1</v>
      </c>
      <c r="C1" s="1" t="s">
        <v>3</v>
      </c>
      <c r="D1" s="2" t="s">
        <v>1</v>
      </c>
    </row>
    <row r="2" spans="1:11">
      <c r="A2" s="71">
        <v>2</v>
      </c>
      <c r="C2" s="1" t="s">
        <v>49</v>
      </c>
      <c r="D2" s="22">
        <f>DATE(2015,1,12)</f>
        <v>42016</v>
      </c>
    </row>
    <row r="3" spans="1:11">
      <c r="A3" s="71">
        <v>2</v>
      </c>
      <c r="C3" s="1" t="s">
        <v>4</v>
      </c>
      <c r="D3" s="2"/>
    </row>
    <row r="4" spans="1:11">
      <c r="A4" s="71" t="s">
        <v>0</v>
      </c>
      <c r="B4">
        <v>1</v>
      </c>
      <c r="C4" s="1" t="s">
        <v>2</v>
      </c>
      <c r="D4" s="24">
        <v>1089</v>
      </c>
    </row>
    <row r="5" spans="1:11">
      <c r="B5">
        <v>2</v>
      </c>
      <c r="C5" s="1" t="s">
        <v>5</v>
      </c>
      <c r="D5" s="2" t="s">
        <v>51</v>
      </c>
    </row>
    <row r="6" spans="1:11">
      <c r="B6">
        <v>3</v>
      </c>
      <c r="C6" s="1" t="s">
        <v>6</v>
      </c>
      <c r="D6" s="2" t="s">
        <v>54</v>
      </c>
    </row>
    <row r="7" spans="1:11">
      <c r="B7">
        <v>4</v>
      </c>
      <c r="C7" s="1" t="s">
        <v>7</v>
      </c>
      <c r="D7" s="2" t="s">
        <v>52</v>
      </c>
    </row>
    <row r="8" spans="1:11">
      <c r="B8">
        <v>5</v>
      </c>
      <c r="C8" s="1" t="s">
        <v>53</v>
      </c>
      <c r="D8" s="2" t="s">
        <v>55</v>
      </c>
    </row>
    <row r="9" spans="1:11">
      <c r="B9">
        <v>6</v>
      </c>
      <c r="C9" s="1" t="s">
        <v>43</v>
      </c>
      <c r="D9" s="2" t="s">
        <v>45</v>
      </c>
      <c r="E9" s="1" t="s">
        <v>46</v>
      </c>
      <c r="F9" s="2">
        <v>6159503</v>
      </c>
      <c r="G9" t="s">
        <v>47</v>
      </c>
      <c r="H9" s="23">
        <f>DATE(2014,6,1)</f>
        <v>41791</v>
      </c>
      <c r="I9" s="1" t="s">
        <v>48</v>
      </c>
      <c r="J9" s="17">
        <f>$D$2-H9</f>
        <v>225</v>
      </c>
      <c r="K9" t="s">
        <v>50</v>
      </c>
    </row>
    <row r="10" spans="1:11">
      <c r="B10">
        <v>7</v>
      </c>
      <c r="C10" s="1" t="s">
        <v>44</v>
      </c>
      <c r="D10" s="2" t="s">
        <v>45</v>
      </c>
      <c r="E10" s="1" t="s">
        <v>46</v>
      </c>
      <c r="F10" s="2">
        <v>498827</v>
      </c>
      <c r="G10" t="s">
        <v>47</v>
      </c>
      <c r="H10" s="23">
        <f>DATE(2014,6,1)</f>
        <v>41791</v>
      </c>
      <c r="I10" s="1" t="s">
        <v>48</v>
      </c>
      <c r="J10" s="17">
        <f>$D$2-H10</f>
        <v>225</v>
      </c>
      <c r="K10" t="s">
        <v>50</v>
      </c>
    </row>
    <row r="11" spans="1:11" ht="7.5" customHeight="1">
      <c r="A11" s="72"/>
      <c r="B11" s="6"/>
      <c r="C11" s="7"/>
      <c r="D11" s="8"/>
      <c r="E11" s="6"/>
      <c r="F11" s="6"/>
      <c r="G11" s="6"/>
      <c r="H11" s="6"/>
      <c r="I11" s="6"/>
      <c r="J11" s="6"/>
      <c r="K11" s="6"/>
    </row>
    <row r="12" spans="1:11">
      <c r="A12" s="71">
        <v>3</v>
      </c>
      <c r="C12" s="1" t="s">
        <v>16</v>
      </c>
    </row>
    <row r="13" spans="1:11">
      <c r="B13">
        <v>1</v>
      </c>
      <c r="C13" s="1" t="s">
        <v>20</v>
      </c>
      <c r="D13" s="2">
        <v>801</v>
      </c>
      <c r="E13" t="s">
        <v>17</v>
      </c>
    </row>
    <row r="14" spans="1:11">
      <c r="B14">
        <v>2</v>
      </c>
      <c r="C14" s="1" t="s">
        <v>18</v>
      </c>
      <c r="D14" s="2">
        <v>1037</v>
      </c>
      <c r="E14" t="s">
        <v>17</v>
      </c>
    </row>
    <row r="15" spans="1:11">
      <c r="B15">
        <v>3</v>
      </c>
      <c r="C15" s="1" t="s">
        <v>21</v>
      </c>
      <c r="D15" s="9">
        <f>D14/D13</f>
        <v>1.2946317103620475</v>
      </c>
    </row>
    <row r="16" spans="1:11">
      <c r="B16">
        <v>3</v>
      </c>
      <c r="C16" s="1" t="s">
        <v>19</v>
      </c>
      <c r="D16" s="2">
        <v>1960</v>
      </c>
    </row>
    <row r="17" spans="1:11">
      <c r="B17">
        <v>4</v>
      </c>
      <c r="C17" s="1" t="s">
        <v>117</v>
      </c>
    </row>
    <row r="18" spans="1:11">
      <c r="B18">
        <v>5</v>
      </c>
      <c r="C18" s="1" t="s">
        <v>118</v>
      </c>
    </row>
    <row r="19" spans="1:11" ht="6.75" customHeight="1">
      <c r="A19" s="72"/>
      <c r="B19" s="6"/>
      <c r="C19" s="7"/>
      <c r="D19" s="8"/>
      <c r="E19" s="6"/>
      <c r="F19" s="6"/>
      <c r="G19" s="6"/>
      <c r="H19" s="6"/>
      <c r="I19" s="6"/>
      <c r="J19" s="6"/>
      <c r="K19" s="6"/>
    </row>
    <row r="20" spans="1:11">
      <c r="A20" s="71">
        <v>4</v>
      </c>
      <c r="C20" s="1" t="s">
        <v>8</v>
      </c>
      <c r="D20" s="4">
        <v>295000000</v>
      </c>
      <c r="E20" t="s">
        <v>12</v>
      </c>
      <c r="F20" s="16">
        <f>D20/D14</f>
        <v>284474.44551591127</v>
      </c>
      <c r="G20" t="s">
        <v>124</v>
      </c>
      <c r="K20" s="17">
        <f>HUF_EUR_2014_2015!E260</f>
        <v>314.89</v>
      </c>
    </row>
    <row r="21" spans="1:11">
      <c r="A21" s="71">
        <v>5</v>
      </c>
      <c r="C21" s="1" t="s">
        <v>9</v>
      </c>
      <c r="D21" s="10">
        <f>F21*12</f>
        <v>15600000</v>
      </c>
      <c r="E21" t="s">
        <v>11</v>
      </c>
      <c r="F21" s="4">
        <v>1300000</v>
      </c>
      <c r="G21" t="s">
        <v>22</v>
      </c>
      <c r="H21" s="10">
        <f>F21/D14</f>
        <v>1253.616200578592</v>
      </c>
      <c r="I21" t="s">
        <v>30</v>
      </c>
      <c r="J21" s="18">
        <f>H21/K20</f>
        <v>3.9811242039397632</v>
      </c>
      <c r="K21" t="s">
        <v>23</v>
      </c>
    </row>
    <row r="22" spans="1:11">
      <c r="A22" s="71">
        <v>6</v>
      </c>
      <c r="C22" s="1" t="s">
        <v>10</v>
      </c>
      <c r="D22" s="5">
        <f>D21/D20</f>
        <v>5.2881355932203389E-2</v>
      </c>
      <c r="E22" t="s">
        <v>0</v>
      </c>
    </row>
    <row r="23" spans="1:11" ht="6" customHeight="1">
      <c r="A23" s="72"/>
      <c r="B23" s="6"/>
      <c r="C23" s="7"/>
      <c r="D23" s="8"/>
      <c r="E23" s="6"/>
      <c r="F23" s="6"/>
      <c r="G23" s="6"/>
      <c r="H23" s="6"/>
      <c r="I23" s="6"/>
      <c r="J23" s="6"/>
      <c r="K23" s="6"/>
    </row>
    <row r="24" spans="1:11">
      <c r="A24" s="71">
        <v>7</v>
      </c>
      <c r="C24" s="1" t="s">
        <v>13</v>
      </c>
      <c r="D24" s="5">
        <v>-0.2</v>
      </c>
    </row>
    <row r="25" spans="1:11">
      <c r="A25" s="71">
        <v>8</v>
      </c>
      <c r="C25" s="1" t="s">
        <v>14</v>
      </c>
      <c r="D25" s="5">
        <v>-0.1</v>
      </c>
    </row>
    <row r="26" spans="1:11">
      <c r="A26" s="71">
        <v>9</v>
      </c>
      <c r="C26" s="1" t="s">
        <v>31</v>
      </c>
      <c r="D26" s="5">
        <v>-0.05</v>
      </c>
    </row>
    <row r="27" spans="1:11">
      <c r="A27" s="71">
        <v>10</v>
      </c>
      <c r="C27" s="1" t="s">
        <v>32</v>
      </c>
      <c r="D27" s="10">
        <f>F27*12</f>
        <v>2938868.3699999996</v>
      </c>
      <c r="E27" t="s">
        <v>33</v>
      </c>
      <c r="F27" s="10">
        <f>H27*D14</f>
        <v>244905.69749999998</v>
      </c>
      <c r="G27" t="s">
        <v>22</v>
      </c>
      <c r="H27" s="10">
        <f>J27*K20</f>
        <v>236.16749999999999</v>
      </c>
      <c r="I27" t="s">
        <v>30</v>
      </c>
      <c r="J27" s="19">
        <v>0.75</v>
      </c>
      <c r="K27" t="s">
        <v>23</v>
      </c>
    </row>
    <row r="28" spans="1:11" ht="3.75" customHeight="1">
      <c r="A28" s="72"/>
      <c r="B28" s="6"/>
      <c r="C28" s="7"/>
      <c r="D28" s="8"/>
      <c r="E28" s="6"/>
      <c r="F28" s="6"/>
      <c r="G28" s="6"/>
      <c r="H28" s="6"/>
      <c r="I28" s="6"/>
      <c r="J28" s="6"/>
      <c r="K28" s="6"/>
    </row>
    <row r="29" spans="1:11">
      <c r="A29" s="71">
        <v>8</v>
      </c>
      <c r="C29" s="1" t="s">
        <v>15</v>
      </c>
      <c r="D29" s="10">
        <f>D20*(1+D24)</f>
        <v>236000000</v>
      </c>
    </row>
    <row r="30" spans="1:11">
      <c r="A30" s="71">
        <v>9</v>
      </c>
      <c r="C30" s="1" t="s">
        <v>34</v>
      </c>
    </row>
    <row r="31" spans="1:11">
      <c r="B31">
        <v>1</v>
      </c>
      <c r="C31" s="1" t="s">
        <v>35</v>
      </c>
      <c r="D31" s="10">
        <f>D21</f>
        <v>15600000</v>
      </c>
      <c r="E31" t="s">
        <v>11</v>
      </c>
    </row>
    <row r="32" spans="1:11">
      <c r="B32">
        <v>2</v>
      </c>
      <c r="C32" s="1" t="s">
        <v>36</v>
      </c>
      <c r="D32" s="10">
        <f>H32*F32</f>
        <v>-780000</v>
      </c>
      <c r="E32" t="s">
        <v>11</v>
      </c>
      <c r="F32" s="20">
        <f>D26</f>
        <v>-0.05</v>
      </c>
      <c r="H32" s="16">
        <f>D21</f>
        <v>15600000</v>
      </c>
    </row>
    <row r="33" spans="1:11">
      <c r="B33">
        <v>3</v>
      </c>
      <c r="C33" s="1" t="s">
        <v>37</v>
      </c>
      <c r="D33" s="10">
        <f>D27*-1</f>
        <v>-2938868.3699999996</v>
      </c>
      <c r="E33" t="s">
        <v>11</v>
      </c>
    </row>
    <row r="34" spans="1:11">
      <c r="B34">
        <v>4</v>
      </c>
      <c r="C34" s="1" t="s">
        <v>38</v>
      </c>
      <c r="D34" s="10">
        <f>SUM(D31:D33)</f>
        <v>11881131.630000001</v>
      </c>
      <c r="E34" t="s">
        <v>11</v>
      </c>
    </row>
    <row r="35" spans="1:11">
      <c r="B35">
        <v>5</v>
      </c>
      <c r="C35" s="1" t="s">
        <v>39</v>
      </c>
      <c r="D35" s="10">
        <f>ROUNDDOWN(D34,-4)</f>
        <v>11880000</v>
      </c>
      <c r="E35" t="s">
        <v>11</v>
      </c>
    </row>
    <row r="36" spans="1:11" ht="7.5" customHeight="1">
      <c r="A36" s="72"/>
      <c r="B36" s="6"/>
      <c r="C36" s="7"/>
      <c r="D36" s="8"/>
      <c r="E36" s="6"/>
      <c r="F36" s="6"/>
      <c r="G36" s="6"/>
      <c r="H36" s="6"/>
      <c r="I36" s="6"/>
      <c r="J36" s="6"/>
      <c r="K36" s="6"/>
    </row>
    <row r="37" spans="1:11">
      <c r="A37" s="71">
        <v>10</v>
      </c>
      <c r="C37" s="1" t="s">
        <v>40</v>
      </c>
      <c r="D37" s="10">
        <f>D29</f>
        <v>236000000</v>
      </c>
    </row>
    <row r="38" spans="1:11">
      <c r="A38" s="71">
        <v>11</v>
      </c>
      <c r="C38" s="1" t="s">
        <v>41</v>
      </c>
      <c r="D38" s="10">
        <f>D35</f>
        <v>11880000</v>
      </c>
    </row>
    <row r="39" spans="1:11">
      <c r="A39" s="71">
        <v>12</v>
      </c>
      <c r="C39" s="1" t="s">
        <v>42</v>
      </c>
      <c r="D39" s="21">
        <f>D38/D37</f>
        <v>5.0338983050847455E-2</v>
      </c>
    </row>
    <row r="40" spans="1:11">
      <c r="A40" s="71">
        <v>13</v>
      </c>
      <c r="C40" s="1" t="s">
        <v>56</v>
      </c>
      <c r="D40" s="9">
        <f>1/D39</f>
        <v>19.865319865319865</v>
      </c>
      <c r="E40" t="s">
        <v>57</v>
      </c>
    </row>
    <row r="41" spans="1:11" ht="19.5" customHeight="1">
      <c r="A41" s="73"/>
      <c r="B41" s="14"/>
      <c r="C41" s="69" t="s">
        <v>106</v>
      </c>
      <c r="D41" s="70"/>
      <c r="E41" s="14"/>
      <c r="F41" s="14"/>
      <c r="G41" s="14"/>
      <c r="H41" s="14"/>
      <c r="I41" s="14"/>
      <c r="J41" s="14"/>
      <c r="K41" s="14"/>
    </row>
    <row r="42" spans="1:11">
      <c r="A42" s="71">
        <v>14</v>
      </c>
      <c r="B42" t="s">
        <v>0</v>
      </c>
      <c r="C42" s="1" t="s">
        <v>107</v>
      </c>
      <c r="D42" s="10">
        <f>J42*F42</f>
        <v>277916000</v>
      </c>
      <c r="F42" s="17">
        <f>D14</f>
        <v>1037</v>
      </c>
      <c r="G42" t="s">
        <v>17</v>
      </c>
      <c r="H42" t="str">
        <f>'ÉKS-2014'!C9</f>
        <v>Irodaház-1
középszintű</v>
      </c>
      <c r="J42" s="10">
        <f>'ÉKS-2014'!R9</f>
        <v>268000</v>
      </c>
      <c r="K42" t="s">
        <v>110</v>
      </c>
    </row>
    <row r="43" spans="1:11">
      <c r="A43" s="71">
        <v>15</v>
      </c>
      <c r="B43" t="s">
        <v>0</v>
      </c>
      <c r="C43" s="1" t="s">
        <v>108</v>
      </c>
      <c r="D43" s="5">
        <v>0.2</v>
      </c>
    </row>
    <row r="44" spans="1:11">
      <c r="A44" s="71">
        <v>16</v>
      </c>
      <c r="B44" t="s">
        <v>0</v>
      </c>
      <c r="C44" s="1" t="s">
        <v>109</v>
      </c>
      <c r="D44" s="10">
        <f>D42*D43</f>
        <v>55583200</v>
      </c>
    </row>
    <row r="45" spans="1:11">
      <c r="A45" s="71">
        <v>17</v>
      </c>
      <c r="B45" t="s">
        <v>0</v>
      </c>
      <c r="C45" s="1" t="s">
        <v>111</v>
      </c>
      <c r="D45" s="10">
        <f>D42+D44</f>
        <v>333499200</v>
      </c>
    </row>
    <row r="46" spans="1:11">
      <c r="A46" s="71">
        <v>18</v>
      </c>
      <c r="B46" t="s">
        <v>0</v>
      </c>
      <c r="C46" s="1" t="s">
        <v>112</v>
      </c>
      <c r="D46" s="5">
        <v>0.4</v>
      </c>
    </row>
    <row r="47" spans="1:11">
      <c r="A47" s="71">
        <v>19</v>
      </c>
      <c r="B47" t="s">
        <v>0</v>
      </c>
      <c r="C47" s="1" t="s">
        <v>113</v>
      </c>
      <c r="D47" s="10">
        <f>D45*D46*-1</f>
        <v>-133399680</v>
      </c>
    </row>
    <row r="48" spans="1:11">
      <c r="A48" s="71">
        <v>20</v>
      </c>
      <c r="B48" t="s">
        <v>0</v>
      </c>
      <c r="C48" s="1" t="s">
        <v>114</v>
      </c>
      <c r="D48" s="10">
        <f>D45+D47</f>
        <v>200099520</v>
      </c>
    </row>
    <row r="49" spans="1:4">
      <c r="A49" s="71">
        <v>21</v>
      </c>
      <c r="B49" t="s">
        <v>0</v>
      </c>
      <c r="C49" s="1" t="s">
        <v>153</v>
      </c>
      <c r="D49" s="10">
        <f>D35</f>
        <v>11880000</v>
      </c>
    </row>
    <row r="50" spans="1:4">
      <c r="A50" s="71">
        <v>22</v>
      </c>
      <c r="B50" t="s">
        <v>0</v>
      </c>
      <c r="C50" s="1" t="s">
        <v>116</v>
      </c>
      <c r="D50" s="21">
        <f>D49/D48</f>
        <v>5.9370457260467191E-2</v>
      </c>
    </row>
  </sheetData>
  <pageMargins left="0.70866141732283472" right="0.70866141732283472" top="0.44" bottom="0.55118110236220474" header="0.31496062992125984" footer="0.31496062992125984"/>
  <pageSetup paperSize="9" scale="55" orientation="landscape" verticalDpi="0" r:id="rId1"/>
  <headerFooter>
    <oddFooter>&amp;L&amp;F/&amp;A&amp;R&amp;P/&amp;N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50"/>
  <sheetViews>
    <sheetView workbookViewId="0">
      <selection sqref="A1:IV65536"/>
    </sheetView>
  </sheetViews>
  <sheetFormatPr defaultRowHeight="20.25"/>
  <cols>
    <col min="1" max="1" width="8.75" style="71" customWidth="1"/>
    <col min="2" max="2" width="5.75" customWidth="1"/>
    <col min="3" max="3" width="53.125" style="1" customWidth="1"/>
    <col min="4" max="4" width="19.875" style="3" customWidth="1"/>
    <col min="5" max="5" width="13.625" customWidth="1"/>
    <col min="6" max="6" width="16.875" customWidth="1"/>
    <col min="7" max="7" width="10.375" customWidth="1"/>
    <col min="8" max="8" width="18.5" customWidth="1"/>
    <col min="9" max="9" width="11.25" customWidth="1"/>
    <col min="10" max="10" width="13.625" customWidth="1"/>
    <col min="11" max="11" width="13.5" customWidth="1"/>
  </cols>
  <sheetData>
    <row r="1" spans="1:11">
      <c r="A1" s="71">
        <v>1</v>
      </c>
      <c r="C1" s="1" t="s">
        <v>3</v>
      </c>
      <c r="D1" s="2" t="s">
        <v>125</v>
      </c>
    </row>
    <row r="2" spans="1:11">
      <c r="A2" s="71">
        <v>2</v>
      </c>
      <c r="C2" s="1" t="s">
        <v>49</v>
      </c>
      <c r="D2" s="22">
        <f>DATE(2015,1,12)</f>
        <v>42016</v>
      </c>
    </row>
    <row r="3" spans="1:11">
      <c r="A3" s="71">
        <v>2</v>
      </c>
      <c r="C3" s="1" t="s">
        <v>4</v>
      </c>
      <c r="D3" s="2"/>
    </row>
    <row r="4" spans="1:11">
      <c r="A4" s="71" t="s">
        <v>0</v>
      </c>
      <c r="B4">
        <v>1</v>
      </c>
      <c r="C4" s="1" t="s">
        <v>2</v>
      </c>
      <c r="D4" s="24" t="s">
        <v>0</v>
      </c>
    </row>
    <row r="5" spans="1:11">
      <c r="B5">
        <v>2</v>
      </c>
      <c r="C5" s="1" t="s">
        <v>5</v>
      </c>
      <c r="D5" s="2" t="s">
        <v>126</v>
      </c>
    </row>
    <row r="6" spans="1:11">
      <c r="B6">
        <v>3</v>
      </c>
      <c r="C6" s="1" t="s">
        <v>6</v>
      </c>
      <c r="D6" s="2" t="s">
        <v>127</v>
      </c>
    </row>
    <row r="7" spans="1:11">
      <c r="B7">
        <v>4</v>
      </c>
      <c r="C7" s="1" t="s">
        <v>7</v>
      </c>
      <c r="D7" s="2" t="s">
        <v>0</v>
      </c>
    </row>
    <row r="8" spans="1:11">
      <c r="B8">
        <v>5</v>
      </c>
      <c r="C8" s="1" t="s">
        <v>53</v>
      </c>
      <c r="D8" s="2" t="s">
        <v>55</v>
      </c>
    </row>
    <row r="9" spans="1:11">
      <c r="B9">
        <v>6</v>
      </c>
      <c r="C9" s="1" t="s">
        <v>43</v>
      </c>
      <c r="D9" s="2" t="s">
        <v>45</v>
      </c>
      <c r="E9" s="1" t="s">
        <v>46</v>
      </c>
      <c r="F9" s="2">
        <v>20277695</v>
      </c>
      <c r="G9" t="s">
        <v>47</v>
      </c>
      <c r="H9" s="23">
        <f>DATE(2015,1,12)</f>
        <v>42016</v>
      </c>
      <c r="I9" s="1" t="s">
        <v>48</v>
      </c>
      <c r="J9" s="17">
        <f>$D$2-H9</f>
        <v>0</v>
      </c>
      <c r="K9" t="s">
        <v>50</v>
      </c>
    </row>
    <row r="10" spans="1:11">
      <c r="B10">
        <v>7</v>
      </c>
      <c r="C10" s="1" t="s">
        <v>44</v>
      </c>
      <c r="D10" s="2" t="s">
        <v>45</v>
      </c>
      <c r="E10" s="1" t="s">
        <v>46</v>
      </c>
      <c r="F10" s="2">
        <v>21049505</v>
      </c>
      <c r="G10" t="s">
        <v>47</v>
      </c>
      <c r="H10" s="23">
        <f>DATE(2015,1,12)</f>
        <v>42016</v>
      </c>
      <c r="I10" s="1" t="s">
        <v>48</v>
      </c>
      <c r="J10" s="17">
        <f>$D$2-H10</f>
        <v>0</v>
      </c>
      <c r="K10" t="s">
        <v>50</v>
      </c>
    </row>
    <row r="11" spans="1:11" ht="7.5" customHeight="1">
      <c r="A11" s="72"/>
      <c r="B11" s="6"/>
      <c r="C11" s="7"/>
      <c r="D11" s="8"/>
      <c r="E11" s="6"/>
      <c r="F11" s="6"/>
      <c r="G11" s="6"/>
      <c r="H11" s="6"/>
      <c r="I11" s="6"/>
      <c r="J11" s="6"/>
      <c r="K11" s="6"/>
    </row>
    <row r="12" spans="1:11">
      <c r="A12" s="71">
        <v>3</v>
      </c>
      <c r="C12" s="1" t="s">
        <v>16</v>
      </c>
    </row>
    <row r="13" spans="1:11">
      <c r="B13">
        <v>1</v>
      </c>
      <c r="C13" s="1" t="s">
        <v>20</v>
      </c>
      <c r="D13" s="2">
        <v>8346</v>
      </c>
      <c r="E13" t="s">
        <v>17</v>
      </c>
    </row>
    <row r="14" spans="1:11">
      <c r="B14">
        <v>2</v>
      </c>
      <c r="C14" s="1" t="s">
        <v>18</v>
      </c>
      <c r="D14" s="2">
        <v>2145</v>
      </c>
      <c r="E14" t="s">
        <v>17</v>
      </c>
    </row>
    <row r="15" spans="1:11">
      <c r="B15">
        <v>3</v>
      </c>
      <c r="C15" s="1" t="s">
        <v>21</v>
      </c>
      <c r="D15" s="9">
        <f>D14/D13</f>
        <v>0.2570093457943925</v>
      </c>
    </row>
    <row r="16" spans="1:11">
      <c r="B16">
        <v>3</v>
      </c>
      <c r="C16" s="1" t="s">
        <v>19</v>
      </c>
      <c r="D16" s="2">
        <v>1970</v>
      </c>
      <c r="E16" s="74" t="s">
        <v>128</v>
      </c>
    </row>
    <row r="17" spans="1:11">
      <c r="B17">
        <v>4</v>
      </c>
      <c r="C17" s="1" t="s">
        <v>117</v>
      </c>
    </row>
    <row r="18" spans="1:11">
      <c r="B18">
        <v>5</v>
      </c>
      <c r="C18" s="1" t="s">
        <v>118</v>
      </c>
    </row>
    <row r="19" spans="1:11" ht="6.75" customHeight="1">
      <c r="A19" s="72"/>
      <c r="B19" s="6"/>
      <c r="C19" s="7"/>
      <c r="D19" s="8"/>
      <c r="E19" s="6"/>
      <c r="F19" s="6"/>
      <c r="G19" s="6"/>
      <c r="H19" s="6"/>
      <c r="I19" s="6"/>
      <c r="J19" s="6"/>
      <c r="K19" s="6"/>
    </row>
    <row r="20" spans="1:11">
      <c r="A20" s="71">
        <v>4</v>
      </c>
      <c r="C20" s="1" t="s">
        <v>8</v>
      </c>
      <c r="D20" s="4">
        <v>40000000</v>
      </c>
      <c r="E20" t="s">
        <v>12</v>
      </c>
      <c r="F20" s="76">
        <f>D20/D14</f>
        <v>18648.018648018649</v>
      </c>
      <c r="G20" t="s">
        <v>124</v>
      </c>
      <c r="K20" s="17">
        <f>HUF_EUR_2014_2015!E260</f>
        <v>314.89</v>
      </c>
    </row>
    <row r="21" spans="1:11">
      <c r="A21" s="71">
        <v>5</v>
      </c>
      <c r="C21" s="1" t="s">
        <v>9</v>
      </c>
      <c r="D21" s="10">
        <f>F21*12</f>
        <v>1440000</v>
      </c>
      <c r="E21" t="s">
        <v>11</v>
      </c>
      <c r="F21" s="4">
        <v>120000</v>
      </c>
      <c r="G21" t="s">
        <v>22</v>
      </c>
      <c r="H21" s="10">
        <f>F21/D14</f>
        <v>55.944055944055947</v>
      </c>
      <c r="I21" t="s">
        <v>30</v>
      </c>
      <c r="J21" s="18">
        <f>H21/K20</f>
        <v>0.17766221837484819</v>
      </c>
      <c r="K21" t="s">
        <v>23</v>
      </c>
    </row>
    <row r="22" spans="1:11">
      <c r="A22" s="71">
        <v>6</v>
      </c>
      <c r="C22" s="1" t="s">
        <v>10</v>
      </c>
      <c r="D22" s="5">
        <f>D21/D20</f>
        <v>3.5999999999999997E-2</v>
      </c>
      <c r="E22" t="s">
        <v>0</v>
      </c>
    </row>
    <row r="23" spans="1:11" ht="6" customHeight="1">
      <c r="A23" s="72"/>
      <c r="B23" s="6"/>
      <c r="C23" s="7"/>
      <c r="D23" s="8"/>
      <c r="E23" s="6"/>
      <c r="F23" s="6"/>
      <c r="G23" s="6"/>
      <c r="H23" s="6"/>
      <c r="I23" s="6"/>
      <c r="J23" s="6"/>
      <c r="K23" s="6"/>
    </row>
    <row r="24" spans="1:11">
      <c r="A24" s="71">
        <v>7</v>
      </c>
      <c r="C24" s="1" t="s">
        <v>13</v>
      </c>
      <c r="D24" s="5">
        <v>-0.3</v>
      </c>
    </row>
    <row r="25" spans="1:11">
      <c r="A25" s="71">
        <v>8</v>
      </c>
      <c r="C25" s="1" t="s">
        <v>14</v>
      </c>
      <c r="D25" s="5">
        <v>-0.1</v>
      </c>
    </row>
    <row r="26" spans="1:11">
      <c r="A26" s="71">
        <v>9</v>
      </c>
      <c r="C26" s="1" t="s">
        <v>31</v>
      </c>
      <c r="D26" s="5">
        <v>-0.05</v>
      </c>
    </row>
    <row r="27" spans="1:11">
      <c r="A27" s="71">
        <v>10</v>
      </c>
      <c r="C27" s="1" t="s">
        <v>32</v>
      </c>
      <c r="D27" s="10">
        <f>F27*12</f>
        <v>6078951.4499999993</v>
      </c>
      <c r="E27" t="s">
        <v>33</v>
      </c>
      <c r="F27" s="10">
        <f>H27*D14</f>
        <v>506579.28749999998</v>
      </c>
      <c r="G27" t="s">
        <v>22</v>
      </c>
      <c r="H27" s="10">
        <f>J27*K20</f>
        <v>236.16749999999999</v>
      </c>
      <c r="I27" t="s">
        <v>30</v>
      </c>
      <c r="J27" s="19">
        <v>0.75</v>
      </c>
      <c r="K27" t="s">
        <v>23</v>
      </c>
    </row>
    <row r="28" spans="1:11" ht="3.75" customHeight="1">
      <c r="A28" s="72"/>
      <c r="B28" s="6"/>
      <c r="C28" s="7"/>
      <c r="D28" s="8"/>
      <c r="E28" s="6"/>
      <c r="F28" s="6"/>
      <c r="G28" s="6"/>
      <c r="H28" s="6"/>
      <c r="I28" s="6"/>
      <c r="J28" s="6"/>
      <c r="K28" s="6"/>
    </row>
    <row r="29" spans="1:11">
      <c r="A29" s="71">
        <v>8</v>
      </c>
      <c r="C29" s="1" t="s">
        <v>15</v>
      </c>
      <c r="D29" s="10">
        <f>D20*(1+D24)</f>
        <v>28000000</v>
      </c>
    </row>
    <row r="30" spans="1:11">
      <c r="A30" s="71">
        <v>9</v>
      </c>
      <c r="C30" s="1" t="s">
        <v>34</v>
      </c>
    </row>
    <row r="31" spans="1:11">
      <c r="B31">
        <v>1</v>
      </c>
      <c r="C31" s="1" t="s">
        <v>35</v>
      </c>
      <c r="D31" s="10">
        <f>D21</f>
        <v>1440000</v>
      </c>
      <c r="E31" t="s">
        <v>11</v>
      </c>
    </row>
    <row r="32" spans="1:11">
      <c r="B32">
        <v>2</v>
      </c>
      <c r="C32" s="1" t="s">
        <v>36</v>
      </c>
      <c r="D32" s="10">
        <f>H32*F32</f>
        <v>-72000</v>
      </c>
      <c r="E32" t="s">
        <v>11</v>
      </c>
      <c r="F32" s="20">
        <f>D26</f>
        <v>-0.05</v>
      </c>
      <c r="H32" s="16">
        <f>D21</f>
        <v>1440000</v>
      </c>
    </row>
    <row r="33" spans="1:11">
      <c r="B33">
        <v>3</v>
      </c>
      <c r="C33" s="1" t="s">
        <v>37</v>
      </c>
      <c r="D33" s="10">
        <f>D27*-1</f>
        <v>-6078951.4499999993</v>
      </c>
      <c r="E33" t="s">
        <v>11</v>
      </c>
    </row>
    <row r="34" spans="1:11">
      <c r="B34">
        <v>4</v>
      </c>
      <c r="C34" s="1" t="s">
        <v>38</v>
      </c>
      <c r="D34" s="10">
        <f>SUM(D31:D33)</f>
        <v>-4710951.4499999993</v>
      </c>
      <c r="E34" t="s">
        <v>11</v>
      </c>
    </row>
    <row r="35" spans="1:11">
      <c r="B35">
        <v>5</v>
      </c>
      <c r="C35" s="1" t="s">
        <v>39</v>
      </c>
      <c r="D35" s="10">
        <f>ROUNDDOWN(D34,-4)</f>
        <v>-4710000</v>
      </c>
      <c r="E35" t="s">
        <v>11</v>
      </c>
    </row>
    <row r="36" spans="1:11" ht="7.5" customHeight="1">
      <c r="A36" s="72"/>
      <c r="B36" s="6"/>
      <c r="C36" s="7"/>
      <c r="D36" s="8"/>
      <c r="E36" s="6"/>
      <c r="F36" s="6"/>
      <c r="G36" s="6"/>
      <c r="H36" s="6"/>
      <c r="I36" s="6"/>
      <c r="J36" s="6"/>
      <c r="K36" s="6"/>
    </row>
    <row r="37" spans="1:11">
      <c r="A37" s="71">
        <v>10</v>
      </c>
      <c r="C37" s="1" t="s">
        <v>40</v>
      </c>
      <c r="D37" s="10">
        <f>D29</f>
        <v>28000000</v>
      </c>
    </row>
    <row r="38" spans="1:11">
      <c r="A38" s="71">
        <v>11</v>
      </c>
      <c r="C38" s="1" t="s">
        <v>41</v>
      </c>
      <c r="D38" s="10">
        <f>D35</f>
        <v>-4710000</v>
      </c>
    </row>
    <row r="39" spans="1:11">
      <c r="A39" s="71">
        <v>12</v>
      </c>
      <c r="C39" s="1" t="s">
        <v>42</v>
      </c>
      <c r="D39" s="21">
        <f>D38/D37</f>
        <v>-0.16821428571428571</v>
      </c>
    </row>
    <row r="40" spans="1:11">
      <c r="A40" s="71">
        <v>13</v>
      </c>
      <c r="C40" s="1" t="s">
        <v>56</v>
      </c>
      <c r="D40" s="9">
        <f>1/D39</f>
        <v>-5.9447983014862</v>
      </c>
      <c r="E40" t="s">
        <v>57</v>
      </c>
    </row>
    <row r="41" spans="1:11" ht="19.5" customHeight="1">
      <c r="A41" s="73"/>
      <c r="B41" s="14"/>
      <c r="C41" s="69" t="s">
        <v>106</v>
      </c>
      <c r="D41" s="70"/>
      <c r="E41" s="14"/>
      <c r="F41" s="14"/>
      <c r="G41" s="14"/>
      <c r="H41" s="14"/>
      <c r="I41" s="14"/>
      <c r="J41" s="14"/>
      <c r="K41" s="14"/>
    </row>
    <row r="42" spans="1:11">
      <c r="A42" s="71">
        <v>14</v>
      </c>
      <c r="B42" t="s">
        <v>0</v>
      </c>
      <c r="C42" s="1" t="s">
        <v>107</v>
      </c>
      <c r="D42" s="10">
        <f>J42*F42</f>
        <v>429000000</v>
      </c>
      <c r="F42" s="17">
        <f>D14</f>
        <v>2145</v>
      </c>
      <c r="G42" t="s">
        <v>17</v>
      </c>
      <c r="H42" t="str">
        <f>'ÉKS-2014'!C11</f>
        <v>Iroda-3
földszintes</v>
      </c>
      <c r="J42" s="10">
        <f>'ÉKS-2014'!R11</f>
        <v>200000</v>
      </c>
      <c r="K42" t="s">
        <v>110</v>
      </c>
    </row>
    <row r="43" spans="1:11">
      <c r="A43" s="71">
        <v>15</v>
      </c>
      <c r="B43" t="s">
        <v>0</v>
      </c>
      <c r="C43" s="1" t="s">
        <v>108</v>
      </c>
      <c r="D43" s="5">
        <v>0.2</v>
      </c>
    </row>
    <row r="44" spans="1:11">
      <c r="A44" s="71">
        <v>16</v>
      </c>
      <c r="B44" t="s">
        <v>0</v>
      </c>
      <c r="C44" s="1" t="s">
        <v>109</v>
      </c>
      <c r="D44" s="10">
        <f>D42*D43</f>
        <v>85800000</v>
      </c>
    </row>
    <row r="45" spans="1:11">
      <c r="A45" s="71">
        <v>17</v>
      </c>
      <c r="B45" t="s">
        <v>0</v>
      </c>
      <c r="C45" s="1" t="s">
        <v>111</v>
      </c>
      <c r="D45" s="10">
        <f>D42+D44</f>
        <v>514800000</v>
      </c>
    </row>
    <row r="46" spans="1:11">
      <c r="A46" s="71">
        <v>18</v>
      </c>
      <c r="B46" t="s">
        <v>0</v>
      </c>
      <c r="C46" s="1" t="s">
        <v>112</v>
      </c>
      <c r="D46" s="5">
        <v>0.7</v>
      </c>
    </row>
    <row r="47" spans="1:11">
      <c r="A47" s="71">
        <v>19</v>
      </c>
      <c r="B47" t="s">
        <v>0</v>
      </c>
      <c r="C47" s="1" t="s">
        <v>113</v>
      </c>
      <c r="D47" s="10">
        <f>D45*D46*-1</f>
        <v>-360360000</v>
      </c>
    </row>
    <row r="48" spans="1:11">
      <c r="A48" s="71">
        <v>20</v>
      </c>
      <c r="B48" t="s">
        <v>0</v>
      </c>
      <c r="C48" s="1" t="s">
        <v>114</v>
      </c>
      <c r="D48" s="10">
        <f>D45+D47</f>
        <v>154440000</v>
      </c>
    </row>
    <row r="49" spans="1:4">
      <c r="A49" s="71">
        <v>21</v>
      </c>
      <c r="B49" t="s">
        <v>0</v>
      </c>
      <c r="C49" s="1" t="s">
        <v>115</v>
      </c>
      <c r="D49" s="10">
        <f>D35</f>
        <v>-4710000</v>
      </c>
    </row>
    <row r="50" spans="1:4">
      <c r="A50" s="71">
        <v>22</v>
      </c>
      <c r="B50" t="s">
        <v>0</v>
      </c>
      <c r="C50" s="1" t="s">
        <v>116</v>
      </c>
      <c r="D50" s="21">
        <f>D49/D48</f>
        <v>-3.0497280497280496E-2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0"/>
  <sheetViews>
    <sheetView zoomScale="90" zoomScaleNormal="90" workbookViewId="0">
      <selection activeCell="D8" sqref="D8"/>
    </sheetView>
  </sheetViews>
  <sheetFormatPr defaultRowHeight="20.25"/>
  <cols>
    <col min="1" max="1" width="8.75" style="71" customWidth="1"/>
    <col min="2" max="2" width="5.75" customWidth="1"/>
    <col min="3" max="3" width="53.125" style="1" customWidth="1"/>
    <col min="4" max="4" width="19.875" style="3" customWidth="1"/>
    <col min="5" max="5" width="13.625" customWidth="1"/>
    <col min="6" max="6" width="16.875" customWidth="1"/>
    <col min="7" max="7" width="10.375" customWidth="1"/>
    <col min="8" max="8" width="18.5" customWidth="1"/>
    <col min="9" max="9" width="11.25" customWidth="1"/>
    <col min="10" max="10" width="13.625" customWidth="1"/>
    <col min="11" max="11" width="13.5" customWidth="1"/>
  </cols>
  <sheetData>
    <row r="1" spans="1:11">
      <c r="A1" s="71">
        <v>1</v>
      </c>
      <c r="C1" s="1" t="s">
        <v>3</v>
      </c>
      <c r="D1" s="2" t="s">
        <v>133</v>
      </c>
    </row>
    <row r="2" spans="1:11">
      <c r="A2" s="71">
        <v>2</v>
      </c>
      <c r="C2" s="1" t="s">
        <v>49</v>
      </c>
      <c r="D2" s="22">
        <f>DATE(2014,12,31)</f>
        <v>42004</v>
      </c>
    </row>
    <row r="3" spans="1:11">
      <c r="A3" s="71">
        <v>2</v>
      </c>
      <c r="C3" s="1" t="s">
        <v>4</v>
      </c>
      <c r="D3" s="2"/>
    </row>
    <row r="4" spans="1:11">
      <c r="A4" s="71" t="s">
        <v>0</v>
      </c>
      <c r="B4">
        <v>1</v>
      </c>
      <c r="C4" s="1" t="s">
        <v>2</v>
      </c>
      <c r="D4" s="24" t="s">
        <v>0</v>
      </c>
    </row>
    <row r="5" spans="1:11">
      <c r="B5">
        <v>2</v>
      </c>
      <c r="C5" s="1" t="s">
        <v>5</v>
      </c>
      <c r="D5" s="2" t="s">
        <v>154</v>
      </c>
    </row>
    <row r="6" spans="1:11">
      <c r="B6">
        <v>3</v>
      </c>
      <c r="C6" s="1" t="s">
        <v>6</v>
      </c>
      <c r="D6" s="2" t="s">
        <v>170</v>
      </c>
    </row>
    <row r="7" spans="1:11">
      <c r="B7">
        <v>4</v>
      </c>
      <c r="C7" s="1" t="s">
        <v>7</v>
      </c>
      <c r="D7" s="2" t="s">
        <v>171</v>
      </c>
    </row>
    <row r="8" spans="1:11">
      <c r="B8">
        <v>5</v>
      </c>
      <c r="C8" s="1" t="s">
        <v>53</v>
      </c>
      <c r="D8" s="2" t="s">
        <v>55</v>
      </c>
    </row>
    <row r="9" spans="1:11">
      <c r="B9">
        <v>6</v>
      </c>
      <c r="C9" s="1" t="s">
        <v>43</v>
      </c>
      <c r="D9" s="2" t="s">
        <v>45</v>
      </c>
      <c r="E9" s="1" t="s">
        <v>46</v>
      </c>
      <c r="F9" s="2">
        <v>20507811</v>
      </c>
      <c r="G9" t="s">
        <v>47</v>
      </c>
      <c r="H9" s="23">
        <f>DATE(2015,1,4)</f>
        <v>42008</v>
      </c>
      <c r="I9" s="1" t="s">
        <v>48</v>
      </c>
      <c r="J9" s="17">
        <f>$D$2-H9</f>
        <v>-4</v>
      </c>
      <c r="K9" t="s">
        <v>50</v>
      </c>
    </row>
    <row r="10" spans="1:11">
      <c r="B10">
        <v>7</v>
      </c>
      <c r="C10" s="1" t="s">
        <v>44</v>
      </c>
      <c r="D10" s="2" t="s">
        <v>45</v>
      </c>
      <c r="E10" s="1" t="s">
        <v>46</v>
      </c>
      <c r="F10" s="2">
        <v>20507811</v>
      </c>
      <c r="G10" t="s">
        <v>47</v>
      </c>
      <c r="H10" s="23">
        <f>DATE(2015,1,4)</f>
        <v>42008</v>
      </c>
      <c r="I10" s="1" t="s">
        <v>48</v>
      </c>
      <c r="J10" s="17">
        <f>$D$2-H10</f>
        <v>-4</v>
      </c>
      <c r="K10" t="s">
        <v>50</v>
      </c>
    </row>
    <row r="11" spans="1:11" ht="7.5" customHeight="1">
      <c r="A11" s="72"/>
      <c r="B11" s="6"/>
      <c r="C11" s="7"/>
      <c r="D11" s="8"/>
      <c r="E11" s="6"/>
      <c r="F11" s="6"/>
      <c r="G11" s="6"/>
      <c r="H11" s="6"/>
      <c r="I11" s="6"/>
      <c r="J11" s="6"/>
      <c r="K11" s="6"/>
    </row>
    <row r="12" spans="1:11">
      <c r="A12" s="71">
        <v>3</v>
      </c>
      <c r="C12" s="1" t="s">
        <v>16</v>
      </c>
    </row>
    <row r="13" spans="1:11">
      <c r="B13">
        <v>1</v>
      </c>
      <c r="C13" s="1" t="s">
        <v>20</v>
      </c>
      <c r="D13" s="92">
        <v>3500</v>
      </c>
      <c r="E13" t="s">
        <v>155</v>
      </c>
    </row>
    <row r="14" spans="1:11">
      <c r="B14">
        <v>2</v>
      </c>
      <c r="C14" s="1" t="s">
        <v>18</v>
      </c>
      <c r="D14" s="92">
        <v>800</v>
      </c>
      <c r="E14" t="s">
        <v>155</v>
      </c>
    </row>
    <row r="15" spans="1:11">
      <c r="B15">
        <v>3</v>
      </c>
      <c r="C15" s="1" t="s">
        <v>21</v>
      </c>
      <c r="D15" s="9" t="s">
        <v>123</v>
      </c>
    </row>
    <row r="16" spans="1:11">
      <c r="B16">
        <v>3</v>
      </c>
      <c r="C16" s="1" t="s">
        <v>19</v>
      </c>
      <c r="D16" s="2">
        <v>1990</v>
      </c>
      <c r="E16" s="74" t="s">
        <v>128</v>
      </c>
    </row>
    <row r="17" spans="1:11">
      <c r="B17">
        <v>4</v>
      </c>
      <c r="C17" s="1" t="s">
        <v>117</v>
      </c>
      <c r="D17" s="3" t="s">
        <v>159</v>
      </c>
    </row>
    <row r="18" spans="1:11">
      <c r="B18">
        <v>5</v>
      </c>
      <c r="C18" s="1" t="s">
        <v>118</v>
      </c>
    </row>
    <row r="19" spans="1:11" ht="6.75" customHeight="1">
      <c r="A19" s="72"/>
      <c r="B19" s="6"/>
      <c r="C19" s="7"/>
      <c r="D19" s="8"/>
      <c r="E19" s="6"/>
      <c r="F19" s="6"/>
      <c r="G19" s="6"/>
      <c r="H19" s="6"/>
      <c r="I19" s="6"/>
      <c r="J19" s="6"/>
      <c r="K19" s="6"/>
    </row>
    <row r="20" spans="1:11">
      <c r="A20" s="71">
        <v>4</v>
      </c>
      <c r="C20" s="1" t="s">
        <v>8</v>
      </c>
      <c r="D20" s="4">
        <v>138000000</v>
      </c>
      <c r="E20" t="s">
        <v>12</v>
      </c>
      <c r="F20" s="76">
        <f>D20/D14</f>
        <v>172500</v>
      </c>
      <c r="G20" t="s">
        <v>156</v>
      </c>
      <c r="K20" s="17">
        <f>HUF_EUR_2014_2015!E260</f>
        <v>314.89</v>
      </c>
    </row>
    <row r="21" spans="1:11">
      <c r="A21" s="71">
        <v>5</v>
      </c>
      <c r="C21" s="1" t="s">
        <v>9</v>
      </c>
      <c r="D21" s="10">
        <f>F21*12</f>
        <v>7080000</v>
      </c>
      <c r="E21" t="s">
        <v>11</v>
      </c>
      <c r="F21" s="4">
        <v>590000</v>
      </c>
      <c r="G21" t="s">
        <v>22</v>
      </c>
      <c r="H21" s="10">
        <f>F21/D14</f>
        <v>737.5</v>
      </c>
      <c r="I21" t="s">
        <v>157</v>
      </c>
      <c r="J21" s="18">
        <f>H21/K20</f>
        <v>2.3420877131696782</v>
      </c>
      <c r="K21" t="s">
        <v>158</v>
      </c>
    </row>
    <row r="22" spans="1:11">
      <c r="A22" s="71">
        <v>6</v>
      </c>
      <c r="C22" s="1" t="s">
        <v>10</v>
      </c>
      <c r="D22" s="5">
        <f>D21/D20</f>
        <v>5.1304347826086956E-2</v>
      </c>
      <c r="E22" t="s">
        <v>0</v>
      </c>
    </row>
    <row r="23" spans="1:11" ht="6" customHeight="1">
      <c r="A23" s="72"/>
      <c r="B23" s="6"/>
      <c r="C23" s="7"/>
      <c r="D23" s="8"/>
      <c r="E23" s="6"/>
      <c r="F23" s="6"/>
      <c r="G23" s="6"/>
      <c r="H23" s="6"/>
      <c r="I23" s="6"/>
      <c r="J23" s="6"/>
      <c r="K23" s="6"/>
    </row>
    <row r="24" spans="1:11">
      <c r="A24" s="71">
        <v>7</v>
      </c>
      <c r="C24" s="1" t="s">
        <v>13</v>
      </c>
      <c r="D24" s="5">
        <v>-0.3</v>
      </c>
    </row>
    <row r="25" spans="1:11">
      <c r="A25" s="71">
        <v>8</v>
      </c>
      <c r="C25" s="1" t="s">
        <v>14</v>
      </c>
      <c r="D25" s="5">
        <v>-0.1</v>
      </c>
    </row>
    <row r="26" spans="1:11">
      <c r="A26" s="71">
        <v>9</v>
      </c>
      <c r="C26" s="1" t="s">
        <v>31</v>
      </c>
      <c r="D26" s="5">
        <v>-0.05</v>
      </c>
    </row>
    <row r="27" spans="1:11">
      <c r="A27" s="71">
        <v>10</v>
      </c>
      <c r="C27" s="1" t="s">
        <v>32</v>
      </c>
      <c r="D27" s="10">
        <f>F27*12</f>
        <v>2267208</v>
      </c>
      <c r="E27" t="s">
        <v>33</v>
      </c>
      <c r="F27" s="10">
        <f>H27*D14</f>
        <v>188934</v>
      </c>
      <c r="G27" t="s">
        <v>22</v>
      </c>
      <c r="H27" s="10">
        <f>J27*K20</f>
        <v>236.16749999999999</v>
      </c>
      <c r="I27" t="s">
        <v>30</v>
      </c>
      <c r="J27" s="19">
        <v>0.75</v>
      </c>
      <c r="K27" t="s">
        <v>158</v>
      </c>
    </row>
    <row r="28" spans="1:11" ht="3.75" customHeight="1">
      <c r="A28" s="72"/>
      <c r="B28" s="6"/>
      <c r="C28" s="7"/>
      <c r="D28" s="8"/>
      <c r="E28" s="6"/>
      <c r="F28" s="6"/>
      <c r="G28" s="6"/>
      <c r="H28" s="6"/>
      <c r="I28" s="6"/>
      <c r="J28" s="6"/>
      <c r="K28" s="6"/>
    </row>
    <row r="29" spans="1:11">
      <c r="A29" s="71">
        <v>8</v>
      </c>
      <c r="C29" s="1" t="s">
        <v>15</v>
      </c>
      <c r="D29" s="10">
        <f>D20*(1+D24)</f>
        <v>96600000</v>
      </c>
    </row>
    <row r="30" spans="1:11">
      <c r="A30" s="71">
        <v>9</v>
      </c>
      <c r="C30" s="1" t="s">
        <v>34</v>
      </c>
    </row>
    <row r="31" spans="1:11">
      <c r="B31">
        <v>1</v>
      </c>
      <c r="C31" s="1" t="s">
        <v>35</v>
      </c>
      <c r="D31" s="10">
        <f>D21</f>
        <v>7080000</v>
      </c>
      <c r="E31" t="s">
        <v>11</v>
      </c>
    </row>
    <row r="32" spans="1:11">
      <c r="B32">
        <v>2</v>
      </c>
      <c r="C32" s="1" t="s">
        <v>36</v>
      </c>
      <c r="D32" s="10">
        <f>H32*F32</f>
        <v>-354000</v>
      </c>
      <c r="E32" t="s">
        <v>11</v>
      </c>
      <c r="F32" s="20">
        <f>D26</f>
        <v>-0.05</v>
      </c>
      <c r="H32" s="16">
        <f>D21</f>
        <v>7080000</v>
      </c>
    </row>
    <row r="33" spans="1:11">
      <c r="B33">
        <v>3</v>
      </c>
      <c r="C33" s="1" t="s">
        <v>37</v>
      </c>
      <c r="D33" s="10">
        <f>D27*-1</f>
        <v>-2267208</v>
      </c>
      <c r="E33" t="s">
        <v>11</v>
      </c>
    </row>
    <row r="34" spans="1:11">
      <c r="B34">
        <v>4</v>
      </c>
      <c r="C34" s="1" t="s">
        <v>38</v>
      </c>
      <c r="D34" s="10">
        <f>SUM(D31:D33)</f>
        <v>4458792</v>
      </c>
      <c r="E34" t="s">
        <v>11</v>
      </c>
    </row>
    <row r="35" spans="1:11">
      <c r="B35">
        <v>5</v>
      </c>
      <c r="C35" s="1" t="s">
        <v>39</v>
      </c>
      <c r="D35" s="10">
        <f>ROUNDDOWN(D34,-4)</f>
        <v>4450000</v>
      </c>
      <c r="E35" t="s">
        <v>11</v>
      </c>
    </row>
    <row r="36" spans="1:11" ht="7.5" customHeight="1">
      <c r="A36" s="72"/>
      <c r="B36" s="6"/>
      <c r="C36" s="7"/>
      <c r="D36" s="8"/>
      <c r="E36" s="6"/>
      <c r="F36" s="6"/>
      <c r="G36" s="6"/>
      <c r="H36" s="6"/>
      <c r="I36" s="6"/>
      <c r="J36" s="6"/>
      <c r="K36" s="6"/>
    </row>
    <row r="37" spans="1:11">
      <c r="A37" s="71">
        <v>10</v>
      </c>
      <c r="C37" s="1" t="s">
        <v>40</v>
      </c>
      <c r="D37" s="10">
        <f>D29</f>
        <v>96600000</v>
      </c>
    </row>
    <row r="38" spans="1:11">
      <c r="A38" s="71">
        <v>11</v>
      </c>
      <c r="C38" s="1" t="s">
        <v>41</v>
      </c>
      <c r="D38" s="10">
        <f>D35</f>
        <v>4450000</v>
      </c>
    </row>
    <row r="39" spans="1:11">
      <c r="A39" s="71">
        <v>12</v>
      </c>
      <c r="C39" s="1" t="s">
        <v>42</v>
      </c>
      <c r="D39" s="21">
        <f>D38/D37</f>
        <v>4.606625258799172E-2</v>
      </c>
    </row>
    <row r="40" spans="1:11">
      <c r="A40" s="71">
        <v>13</v>
      </c>
      <c r="C40" s="1" t="s">
        <v>56</v>
      </c>
      <c r="D40" s="9">
        <f>1/D39</f>
        <v>21.707865168539325</v>
      </c>
      <c r="E40" t="s">
        <v>57</v>
      </c>
    </row>
    <row r="41" spans="1:11" ht="19.5" customHeight="1">
      <c r="A41" s="73"/>
      <c r="B41" s="14"/>
      <c r="C41" s="69" t="s">
        <v>106</v>
      </c>
      <c r="D41" s="70"/>
      <c r="E41" s="14"/>
      <c r="F41" s="14"/>
      <c r="G41" s="14"/>
      <c r="H41" s="14"/>
      <c r="I41" s="14"/>
      <c r="J41" s="14"/>
      <c r="K41" s="14"/>
    </row>
    <row r="42" spans="1:11">
      <c r="A42" s="71">
        <v>14</v>
      </c>
      <c r="B42" t="s">
        <v>0</v>
      </c>
      <c r="C42" s="1" t="s">
        <v>107</v>
      </c>
      <c r="D42" s="10">
        <f>J42*F42</f>
        <v>160000000</v>
      </c>
      <c r="F42" s="93">
        <f>D14</f>
        <v>800</v>
      </c>
      <c r="G42" t="s">
        <v>155</v>
      </c>
      <c r="H42" t="str">
        <f>'ÉKS-2014'!C11</f>
        <v>Iroda-3
földszintes</v>
      </c>
      <c r="J42" s="10">
        <f>'ÉKS-2014'!R11</f>
        <v>200000</v>
      </c>
      <c r="K42" t="s">
        <v>162</v>
      </c>
    </row>
    <row r="43" spans="1:11">
      <c r="A43" s="71">
        <v>15</v>
      </c>
      <c r="B43" t="s">
        <v>0</v>
      </c>
      <c r="C43" s="1" t="s">
        <v>108</v>
      </c>
      <c r="D43" s="5">
        <v>0.2</v>
      </c>
    </row>
    <row r="44" spans="1:11">
      <c r="A44" s="71">
        <v>16</v>
      </c>
      <c r="B44" t="s">
        <v>0</v>
      </c>
      <c r="C44" s="1" t="s">
        <v>109</v>
      </c>
      <c r="D44" s="10">
        <f>D42*D43</f>
        <v>32000000</v>
      </c>
    </row>
    <row r="45" spans="1:11">
      <c r="A45" s="71">
        <v>17</v>
      </c>
      <c r="B45" t="s">
        <v>0</v>
      </c>
      <c r="C45" s="1" t="s">
        <v>111</v>
      </c>
      <c r="D45" s="10">
        <f>D42+D44</f>
        <v>192000000</v>
      </c>
    </row>
    <row r="46" spans="1:11">
      <c r="A46" s="71">
        <v>18</v>
      </c>
      <c r="B46" t="s">
        <v>0</v>
      </c>
      <c r="C46" s="1" t="s">
        <v>112</v>
      </c>
      <c r="D46" s="5">
        <v>0.7</v>
      </c>
    </row>
    <row r="47" spans="1:11">
      <c r="A47" s="71">
        <v>19</v>
      </c>
      <c r="B47" t="s">
        <v>0</v>
      </c>
      <c r="C47" s="1" t="s">
        <v>113</v>
      </c>
      <c r="D47" s="10">
        <f>D45*D46*-1</f>
        <v>-134400000</v>
      </c>
    </row>
    <row r="48" spans="1:11">
      <c r="A48" s="71">
        <v>20</v>
      </c>
      <c r="B48" t="s">
        <v>0</v>
      </c>
      <c r="C48" s="1" t="s">
        <v>114</v>
      </c>
      <c r="D48" s="10">
        <f>D45+D47</f>
        <v>57600000</v>
      </c>
    </row>
    <row r="49" spans="1:4">
      <c r="A49" s="71">
        <v>21</v>
      </c>
      <c r="B49" t="s">
        <v>0</v>
      </c>
      <c r="C49" s="1" t="s">
        <v>153</v>
      </c>
      <c r="D49" s="10">
        <f>D35</f>
        <v>4450000</v>
      </c>
    </row>
    <row r="50" spans="1:4">
      <c r="A50" s="71">
        <v>22</v>
      </c>
      <c r="B50" t="s">
        <v>0</v>
      </c>
      <c r="C50" s="1" t="s">
        <v>116</v>
      </c>
      <c r="D50" s="21">
        <f>D49/D48</f>
        <v>7.7256944444444448E-2</v>
      </c>
    </row>
  </sheetData>
  <pageMargins left="0.70866141732283472" right="0.70866141732283472" top="0.43307086614173229" bottom="0.55118110236220474" header="0.31496062992125984" footer="0.31496062992125984"/>
  <pageSetup paperSize="9" scale="55" orientation="landscape" verticalDpi="0" r:id="rId1"/>
  <headerFooter>
    <oddFooter>&amp;L&amp;F/&amp;A&amp;R&amp;P/&amp;N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50"/>
  <sheetViews>
    <sheetView zoomScale="90" zoomScaleNormal="90" workbookViewId="0">
      <selection activeCell="D8" sqref="D8"/>
    </sheetView>
  </sheetViews>
  <sheetFormatPr defaultRowHeight="20.25"/>
  <cols>
    <col min="1" max="1" width="8.75" style="71" customWidth="1"/>
    <col min="2" max="2" width="5.75" customWidth="1"/>
    <col min="3" max="3" width="53.125" style="1" customWidth="1"/>
    <col min="4" max="4" width="19.875" style="3" customWidth="1"/>
    <col min="5" max="5" width="13.625" customWidth="1"/>
    <col min="6" max="6" width="16.875" customWidth="1"/>
    <col min="7" max="7" width="10.375" customWidth="1"/>
    <col min="8" max="8" width="18.5" customWidth="1"/>
    <col min="9" max="9" width="11.25" customWidth="1"/>
    <col min="10" max="10" width="13.625" customWidth="1"/>
    <col min="11" max="11" width="13.5" customWidth="1"/>
  </cols>
  <sheetData>
    <row r="1" spans="1:11">
      <c r="A1" s="71">
        <v>1</v>
      </c>
      <c r="C1" s="1" t="s">
        <v>3</v>
      </c>
      <c r="D1" s="2" t="s">
        <v>160</v>
      </c>
    </row>
    <row r="2" spans="1:11">
      <c r="A2" s="71">
        <v>2</v>
      </c>
      <c r="C2" s="1" t="s">
        <v>49</v>
      </c>
      <c r="D2" s="22">
        <f>DATE(2014,12,31)</f>
        <v>42004</v>
      </c>
    </row>
    <row r="3" spans="1:11">
      <c r="A3" s="71">
        <v>2</v>
      </c>
      <c r="C3" s="1" t="s">
        <v>4</v>
      </c>
      <c r="D3" s="2"/>
    </row>
    <row r="4" spans="1:11">
      <c r="A4" s="71" t="s">
        <v>0</v>
      </c>
      <c r="B4">
        <v>1</v>
      </c>
      <c r="C4" s="1" t="s">
        <v>2</v>
      </c>
      <c r="D4" s="24" t="s">
        <v>0</v>
      </c>
    </row>
    <row r="5" spans="1:11">
      <c r="B5">
        <v>2</v>
      </c>
      <c r="C5" s="1" t="s">
        <v>5</v>
      </c>
      <c r="D5" s="2" t="s">
        <v>161</v>
      </c>
    </row>
    <row r="6" spans="1:11">
      <c r="B6">
        <v>3</v>
      </c>
      <c r="C6" s="1" t="s">
        <v>6</v>
      </c>
      <c r="D6" s="2" t="s">
        <v>165</v>
      </c>
    </row>
    <row r="7" spans="1:11">
      <c r="B7">
        <v>4</v>
      </c>
      <c r="C7" s="1" t="s">
        <v>7</v>
      </c>
      <c r="D7" s="2" t="s">
        <v>172</v>
      </c>
    </row>
    <row r="8" spans="1:11">
      <c r="B8">
        <v>5</v>
      </c>
      <c r="C8" s="1" t="s">
        <v>53</v>
      </c>
      <c r="D8" s="2" t="s">
        <v>55</v>
      </c>
    </row>
    <row r="9" spans="1:11">
      <c r="B9">
        <v>6</v>
      </c>
      <c r="C9" s="1" t="s">
        <v>43</v>
      </c>
      <c r="D9" s="2" t="s">
        <v>45</v>
      </c>
      <c r="E9" s="1" t="s">
        <v>46</v>
      </c>
      <c r="F9" s="2">
        <v>20631140</v>
      </c>
      <c r="G9" t="s">
        <v>47</v>
      </c>
      <c r="H9" s="23">
        <f>DATE(2015,1,4)</f>
        <v>42008</v>
      </c>
      <c r="I9" s="1" t="s">
        <v>48</v>
      </c>
      <c r="J9" s="17">
        <f>$D$2-H9</f>
        <v>-4</v>
      </c>
      <c r="K9" t="s">
        <v>50</v>
      </c>
    </row>
    <row r="10" spans="1:11">
      <c r="B10">
        <v>7</v>
      </c>
      <c r="C10" s="1" t="s">
        <v>44</v>
      </c>
      <c r="D10" s="2" t="s">
        <v>45</v>
      </c>
      <c r="E10" s="1" t="s">
        <v>46</v>
      </c>
      <c r="F10" s="2">
        <v>20631140</v>
      </c>
      <c r="G10" t="s">
        <v>47</v>
      </c>
      <c r="H10" s="23">
        <f>DATE(2015,1,4)</f>
        <v>42008</v>
      </c>
      <c r="I10" s="1" t="s">
        <v>48</v>
      </c>
      <c r="J10" s="17">
        <f>$D$2-H10</f>
        <v>-4</v>
      </c>
      <c r="K10" t="s">
        <v>50</v>
      </c>
    </row>
    <row r="11" spans="1:11" ht="7.5" customHeight="1">
      <c r="A11" s="72"/>
      <c r="B11" s="6"/>
      <c r="C11" s="7"/>
      <c r="D11" s="8"/>
      <c r="E11" s="6"/>
      <c r="F11" s="6"/>
      <c r="G11" s="6"/>
      <c r="H11" s="6"/>
      <c r="I11" s="6"/>
      <c r="J11" s="6"/>
      <c r="K11" s="6"/>
    </row>
    <row r="12" spans="1:11">
      <c r="A12" s="71">
        <v>3</v>
      </c>
      <c r="C12" s="1" t="s">
        <v>16</v>
      </c>
    </row>
    <row r="13" spans="1:11">
      <c r="B13">
        <v>1</v>
      </c>
      <c r="C13" s="1" t="s">
        <v>20</v>
      </c>
      <c r="D13" s="92">
        <v>29150</v>
      </c>
      <c r="E13" t="s">
        <v>155</v>
      </c>
    </row>
    <row r="14" spans="1:11">
      <c r="B14">
        <v>2</v>
      </c>
      <c r="C14" s="1" t="s">
        <v>18</v>
      </c>
      <c r="D14" s="92">
        <v>1500</v>
      </c>
      <c r="E14" t="s">
        <v>155</v>
      </c>
    </row>
    <row r="15" spans="1:11">
      <c r="B15">
        <v>3</v>
      </c>
      <c r="C15" s="1" t="s">
        <v>21</v>
      </c>
      <c r="D15" s="9">
        <f>D14/D13</f>
        <v>5.1457975986277875E-2</v>
      </c>
    </row>
    <row r="16" spans="1:11">
      <c r="B16">
        <v>3</v>
      </c>
      <c r="C16" s="1" t="s">
        <v>19</v>
      </c>
      <c r="D16" s="2">
        <v>1960</v>
      </c>
    </row>
    <row r="17" spans="1:11">
      <c r="B17">
        <v>4</v>
      </c>
      <c r="C17" s="1" t="s">
        <v>117</v>
      </c>
    </row>
    <row r="18" spans="1:11">
      <c r="B18">
        <v>5</v>
      </c>
      <c r="C18" s="1" t="s">
        <v>118</v>
      </c>
    </row>
    <row r="19" spans="1:11" ht="6.75" customHeight="1">
      <c r="A19" s="72"/>
      <c r="B19" s="6"/>
      <c r="C19" s="7"/>
      <c r="D19" s="8"/>
      <c r="E19" s="6"/>
      <c r="F19" s="6"/>
      <c r="G19" s="6"/>
      <c r="H19" s="6"/>
      <c r="I19" s="6"/>
      <c r="J19" s="6"/>
      <c r="K19" s="6"/>
    </row>
    <row r="20" spans="1:11">
      <c r="A20" s="71">
        <v>4</v>
      </c>
      <c r="C20" s="1" t="s">
        <v>8</v>
      </c>
      <c r="D20" s="4">
        <v>99000000</v>
      </c>
      <c r="E20" t="s">
        <v>12</v>
      </c>
      <c r="F20" s="75">
        <f>D20/D14</f>
        <v>66000</v>
      </c>
      <c r="G20" t="s">
        <v>156</v>
      </c>
      <c r="K20" s="17">
        <f>HUF_EUR_2014_2015!E260</f>
        <v>314.89</v>
      </c>
    </row>
    <row r="21" spans="1:11">
      <c r="A21" s="71">
        <v>5</v>
      </c>
      <c r="C21" s="1" t="s">
        <v>9</v>
      </c>
      <c r="D21" s="10">
        <f>F21*12</f>
        <v>12000000</v>
      </c>
      <c r="E21" t="s">
        <v>11</v>
      </c>
      <c r="F21" s="4">
        <v>1000000</v>
      </c>
      <c r="G21" t="s">
        <v>22</v>
      </c>
      <c r="H21" s="10">
        <f>F21/D14</f>
        <v>666.66666666666663</v>
      </c>
      <c r="I21" t="s">
        <v>157</v>
      </c>
      <c r="J21" s="18">
        <f>H21/K20</f>
        <v>2.1171414356336076</v>
      </c>
      <c r="K21" t="s">
        <v>158</v>
      </c>
    </row>
    <row r="22" spans="1:11">
      <c r="A22" s="71">
        <v>6</v>
      </c>
      <c r="C22" s="1" t="s">
        <v>10</v>
      </c>
      <c r="D22" s="5">
        <f>D21/D20</f>
        <v>0.12121212121212122</v>
      </c>
      <c r="E22" t="s">
        <v>0</v>
      </c>
    </row>
    <row r="23" spans="1:11" ht="6" customHeight="1">
      <c r="A23" s="72"/>
      <c r="B23" s="6"/>
      <c r="C23" s="7"/>
      <c r="D23" s="8"/>
      <c r="E23" s="6"/>
      <c r="F23" s="6"/>
      <c r="G23" s="6"/>
      <c r="H23" s="6"/>
      <c r="I23" s="6"/>
      <c r="J23" s="6"/>
      <c r="K23" s="6"/>
    </row>
    <row r="24" spans="1:11">
      <c r="A24" s="71">
        <v>7</v>
      </c>
      <c r="C24" s="1" t="s">
        <v>13</v>
      </c>
      <c r="D24" s="5">
        <v>-0.25</v>
      </c>
    </row>
    <row r="25" spans="1:11">
      <c r="A25" s="71">
        <v>8</v>
      </c>
      <c r="C25" s="1" t="s">
        <v>14</v>
      </c>
      <c r="D25" s="5">
        <v>-0.1</v>
      </c>
    </row>
    <row r="26" spans="1:11">
      <c r="A26" s="71">
        <v>9</v>
      </c>
      <c r="C26" s="1" t="s">
        <v>31</v>
      </c>
      <c r="D26" s="5">
        <v>-0.05</v>
      </c>
    </row>
    <row r="27" spans="1:11">
      <c r="A27" s="71">
        <v>10</v>
      </c>
      <c r="C27" s="1" t="s">
        <v>32</v>
      </c>
      <c r="D27" s="10">
        <f>F27*12</f>
        <v>4251015</v>
      </c>
      <c r="E27" t="s">
        <v>33</v>
      </c>
      <c r="F27" s="10">
        <f>H27*D14</f>
        <v>354251.25</v>
      </c>
      <c r="G27" t="s">
        <v>22</v>
      </c>
      <c r="H27" s="10">
        <f>J27*K20</f>
        <v>236.16749999999999</v>
      </c>
      <c r="I27" t="s">
        <v>157</v>
      </c>
      <c r="J27" s="19">
        <v>0.75</v>
      </c>
      <c r="K27" t="s">
        <v>158</v>
      </c>
    </row>
    <row r="28" spans="1:11" ht="3.75" customHeight="1">
      <c r="A28" s="72"/>
      <c r="B28" s="6"/>
      <c r="C28" s="7"/>
      <c r="D28" s="8"/>
      <c r="E28" s="6"/>
      <c r="F28" s="6"/>
      <c r="G28" s="6"/>
      <c r="H28" s="6"/>
      <c r="I28" s="6"/>
      <c r="J28" s="6"/>
      <c r="K28" s="6"/>
    </row>
    <row r="29" spans="1:11">
      <c r="A29" s="71">
        <v>8</v>
      </c>
      <c r="C29" s="1" t="s">
        <v>15</v>
      </c>
      <c r="D29" s="10">
        <f>D20*(1+D24)</f>
        <v>74250000</v>
      </c>
    </row>
    <row r="30" spans="1:11">
      <c r="A30" s="71">
        <v>9</v>
      </c>
      <c r="C30" s="1" t="s">
        <v>34</v>
      </c>
    </row>
    <row r="31" spans="1:11">
      <c r="B31">
        <v>1</v>
      </c>
      <c r="C31" s="1" t="s">
        <v>35</v>
      </c>
      <c r="D31" s="10">
        <f>D21</f>
        <v>12000000</v>
      </c>
      <c r="E31" t="s">
        <v>11</v>
      </c>
    </row>
    <row r="32" spans="1:11">
      <c r="B32">
        <v>2</v>
      </c>
      <c r="C32" s="1" t="s">
        <v>36</v>
      </c>
      <c r="D32" s="10">
        <f>H32*F32</f>
        <v>-600000</v>
      </c>
      <c r="E32" t="s">
        <v>11</v>
      </c>
      <c r="F32" s="20">
        <f>D26</f>
        <v>-0.05</v>
      </c>
      <c r="H32" s="16">
        <f>D21</f>
        <v>12000000</v>
      </c>
    </row>
    <row r="33" spans="1:11">
      <c r="B33">
        <v>3</v>
      </c>
      <c r="C33" s="1" t="s">
        <v>37</v>
      </c>
      <c r="D33" s="10">
        <f>D27*-1</f>
        <v>-4251015</v>
      </c>
      <c r="E33" t="s">
        <v>11</v>
      </c>
    </row>
    <row r="34" spans="1:11">
      <c r="B34">
        <v>4</v>
      </c>
      <c r="C34" s="1" t="s">
        <v>38</v>
      </c>
      <c r="D34" s="10">
        <f>SUM(D31:D33)</f>
        <v>7148985</v>
      </c>
      <c r="E34" t="s">
        <v>11</v>
      </c>
    </row>
    <row r="35" spans="1:11">
      <c r="B35">
        <v>5</v>
      </c>
      <c r="C35" s="1" t="s">
        <v>39</v>
      </c>
      <c r="D35" s="10">
        <f>ROUNDDOWN(D34,-4)</f>
        <v>7140000</v>
      </c>
      <c r="E35" t="s">
        <v>11</v>
      </c>
    </row>
    <row r="36" spans="1:11" ht="7.5" customHeight="1">
      <c r="A36" s="72"/>
      <c r="B36" s="6"/>
      <c r="C36" s="7"/>
      <c r="D36" s="8"/>
      <c r="E36" s="6"/>
      <c r="F36" s="6"/>
      <c r="G36" s="6"/>
      <c r="H36" s="6"/>
      <c r="I36" s="6"/>
      <c r="J36" s="6"/>
      <c r="K36" s="6"/>
    </row>
    <row r="37" spans="1:11">
      <c r="A37" s="71">
        <v>10</v>
      </c>
      <c r="C37" s="1" t="s">
        <v>40</v>
      </c>
      <c r="D37" s="10">
        <f>D29</f>
        <v>74250000</v>
      </c>
    </row>
    <row r="38" spans="1:11">
      <c r="A38" s="71">
        <v>11</v>
      </c>
      <c r="C38" s="1" t="s">
        <v>41</v>
      </c>
      <c r="D38" s="10">
        <f>D35</f>
        <v>7140000</v>
      </c>
    </row>
    <row r="39" spans="1:11">
      <c r="A39" s="71">
        <v>12</v>
      </c>
      <c r="C39" s="1" t="s">
        <v>42</v>
      </c>
      <c r="D39" s="21">
        <f>D38/D37</f>
        <v>9.6161616161616156E-2</v>
      </c>
    </row>
    <row r="40" spans="1:11">
      <c r="A40" s="71">
        <v>13</v>
      </c>
      <c r="C40" s="1" t="s">
        <v>56</v>
      </c>
      <c r="D40" s="9">
        <f>1/D39</f>
        <v>10.399159663865547</v>
      </c>
      <c r="E40" t="s">
        <v>57</v>
      </c>
    </row>
    <row r="41" spans="1:11" ht="19.5" customHeight="1">
      <c r="A41" s="73"/>
      <c r="B41" s="14"/>
      <c r="C41" s="69" t="s">
        <v>106</v>
      </c>
      <c r="D41" s="70"/>
      <c r="E41" s="14"/>
      <c r="F41" s="14"/>
      <c r="G41" s="14"/>
      <c r="H41" s="14"/>
      <c r="I41" s="14"/>
      <c r="J41" s="14"/>
      <c r="K41" s="14"/>
    </row>
    <row r="42" spans="1:11">
      <c r="A42" s="71">
        <v>14</v>
      </c>
      <c r="B42" t="s">
        <v>0</v>
      </c>
      <c r="C42" s="1" t="s">
        <v>107</v>
      </c>
      <c r="D42" s="10">
        <f>J42*F42</f>
        <v>262500000</v>
      </c>
      <c r="F42" s="93">
        <f>D14</f>
        <v>1500</v>
      </c>
      <c r="G42" t="s">
        <v>155</v>
      </c>
      <c r="H42" t="s">
        <v>130</v>
      </c>
      <c r="I42" t="s">
        <v>0</v>
      </c>
      <c r="J42" s="4">
        <v>175000</v>
      </c>
      <c r="K42" t="s">
        <v>162</v>
      </c>
    </row>
    <row r="43" spans="1:11">
      <c r="A43" s="71">
        <v>15</v>
      </c>
      <c r="B43" t="s">
        <v>0</v>
      </c>
      <c r="C43" s="1" t="s">
        <v>108</v>
      </c>
      <c r="D43" s="5">
        <v>0.1</v>
      </c>
      <c r="H43" s="77" t="str">
        <f>'ÉKS-2014'!C8</f>
        <v>Családi
ház</v>
      </c>
      <c r="I43" t="s">
        <v>129</v>
      </c>
      <c r="J43" s="10">
        <f>'ÉKS-2014'!R8</f>
        <v>250400</v>
      </c>
      <c r="K43" t="s">
        <v>162</v>
      </c>
    </row>
    <row r="44" spans="1:11">
      <c r="A44" s="71">
        <v>16</v>
      </c>
      <c r="B44" t="s">
        <v>0</v>
      </c>
      <c r="C44" s="1" t="s">
        <v>109</v>
      </c>
      <c r="D44" s="10">
        <f>D42*D43</f>
        <v>26250000</v>
      </c>
    </row>
    <row r="45" spans="1:11">
      <c r="A45" s="71">
        <v>17</v>
      </c>
      <c r="B45" t="s">
        <v>0</v>
      </c>
      <c r="C45" s="1" t="s">
        <v>111</v>
      </c>
      <c r="D45" s="10">
        <f>D42+D44</f>
        <v>288750000</v>
      </c>
    </row>
    <row r="46" spans="1:11">
      <c r="A46" s="71">
        <v>18</v>
      </c>
      <c r="B46" t="s">
        <v>0</v>
      </c>
      <c r="C46" s="1" t="s">
        <v>112</v>
      </c>
      <c r="D46" s="5">
        <v>0.65</v>
      </c>
    </row>
    <row r="47" spans="1:11">
      <c r="A47" s="71">
        <v>19</v>
      </c>
      <c r="B47" t="s">
        <v>0</v>
      </c>
      <c r="C47" s="1" t="s">
        <v>113</v>
      </c>
      <c r="D47" s="10">
        <f>D45*D46*-1</f>
        <v>-187687500</v>
      </c>
    </row>
    <row r="48" spans="1:11">
      <c r="A48" s="71">
        <v>20</v>
      </c>
      <c r="B48" t="s">
        <v>0</v>
      </c>
      <c r="C48" s="1" t="s">
        <v>114</v>
      </c>
      <c r="D48" s="10">
        <f>D45+D47</f>
        <v>101062500</v>
      </c>
    </row>
    <row r="49" spans="1:4">
      <c r="A49" s="71">
        <v>21</v>
      </c>
      <c r="B49" t="s">
        <v>0</v>
      </c>
      <c r="C49" s="1" t="s">
        <v>153</v>
      </c>
      <c r="D49" s="10">
        <f>D35</f>
        <v>7140000</v>
      </c>
    </row>
    <row r="50" spans="1:4">
      <c r="A50" s="71">
        <v>22</v>
      </c>
      <c r="B50" t="s">
        <v>0</v>
      </c>
      <c r="C50" s="1" t="s">
        <v>116</v>
      </c>
      <c r="D50" s="21">
        <f>D49/D48</f>
        <v>7.0649350649350656E-2</v>
      </c>
    </row>
  </sheetData>
  <pageMargins left="0.70866141732283472" right="0.70866141732283472" top="0.47244094488188981" bottom="0.59055118110236227" header="0.31496062992125984" footer="0.31496062992125984"/>
  <pageSetup paperSize="9" scale="55" orientation="landscape" verticalDpi="0" r:id="rId1"/>
  <headerFooter>
    <oddFooter>&amp;L&amp;F/&amp;A&amp;R&amp;P/&amp;N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50"/>
  <sheetViews>
    <sheetView zoomScale="90" zoomScaleNormal="90" workbookViewId="0">
      <selection activeCell="D13" sqref="D13:D14"/>
    </sheetView>
  </sheetViews>
  <sheetFormatPr defaultRowHeight="20.25"/>
  <cols>
    <col min="1" max="1" width="8.75" style="71" customWidth="1"/>
    <col min="2" max="2" width="5.75" customWidth="1"/>
    <col min="3" max="3" width="53.125" style="1" customWidth="1"/>
    <col min="4" max="4" width="19.875" style="3" customWidth="1"/>
    <col min="5" max="5" width="13.625" customWidth="1"/>
    <col min="6" max="6" width="16.875" customWidth="1"/>
    <col min="7" max="7" width="10.375" customWidth="1"/>
    <col min="8" max="8" width="18.5" customWidth="1"/>
    <col min="9" max="9" width="11.25" customWidth="1"/>
    <col min="10" max="10" width="13.625" customWidth="1"/>
    <col min="11" max="11" width="13.5" customWidth="1"/>
  </cols>
  <sheetData>
    <row r="1" spans="1:11">
      <c r="A1" s="71">
        <v>1</v>
      </c>
      <c r="C1" s="1" t="s">
        <v>3</v>
      </c>
      <c r="D1" s="2" t="s">
        <v>163</v>
      </c>
    </row>
    <row r="2" spans="1:11">
      <c r="A2" s="71">
        <v>2</v>
      </c>
      <c r="C2" s="1" t="s">
        <v>49</v>
      </c>
      <c r="D2" s="22">
        <f>DATE(2014,12,31)</f>
        <v>42004</v>
      </c>
    </row>
    <row r="3" spans="1:11">
      <c r="A3" s="71">
        <v>2</v>
      </c>
      <c r="C3" s="1" t="s">
        <v>4</v>
      </c>
      <c r="D3" s="2"/>
    </row>
    <row r="4" spans="1:11">
      <c r="A4" s="71" t="s">
        <v>0</v>
      </c>
      <c r="B4">
        <v>1</v>
      </c>
      <c r="C4" s="1" t="s">
        <v>2</v>
      </c>
      <c r="D4" s="24" t="s">
        <v>0</v>
      </c>
    </row>
    <row r="5" spans="1:11">
      <c r="B5">
        <v>2</v>
      </c>
      <c r="C5" s="1" t="s">
        <v>5</v>
      </c>
      <c r="D5" s="2" t="s">
        <v>164</v>
      </c>
    </row>
    <row r="6" spans="1:11">
      <c r="B6">
        <v>3</v>
      </c>
      <c r="C6" s="1" t="s">
        <v>6</v>
      </c>
      <c r="D6" s="2" t="s">
        <v>165</v>
      </c>
    </row>
    <row r="7" spans="1:11">
      <c r="B7">
        <v>4</v>
      </c>
      <c r="C7" s="1" t="s">
        <v>7</v>
      </c>
      <c r="D7" s="2" t="s">
        <v>0</v>
      </c>
    </row>
    <row r="8" spans="1:11">
      <c r="B8">
        <v>5</v>
      </c>
      <c r="C8" s="1" t="s">
        <v>53</v>
      </c>
      <c r="D8" s="2" t="s">
        <v>55</v>
      </c>
    </row>
    <row r="9" spans="1:11">
      <c r="B9">
        <v>6</v>
      </c>
      <c r="C9" s="1" t="s">
        <v>43</v>
      </c>
      <c r="D9" s="2" t="s">
        <v>45</v>
      </c>
      <c r="E9" s="1" t="s">
        <v>46</v>
      </c>
      <c r="F9" s="2">
        <v>21077799</v>
      </c>
      <c r="G9" t="s">
        <v>47</v>
      </c>
      <c r="H9" s="23">
        <f>DATE(2015,1,4)</f>
        <v>42008</v>
      </c>
      <c r="I9" s="1" t="s">
        <v>48</v>
      </c>
      <c r="J9" s="17">
        <f>$D$2-H9</f>
        <v>-4</v>
      </c>
      <c r="K9" t="s">
        <v>50</v>
      </c>
    </row>
    <row r="10" spans="1:11">
      <c r="B10">
        <v>7</v>
      </c>
      <c r="C10" s="1" t="s">
        <v>44</v>
      </c>
      <c r="D10" s="2" t="s">
        <v>45</v>
      </c>
      <c r="E10" s="1" t="s">
        <v>46</v>
      </c>
      <c r="F10" s="2">
        <v>21077799</v>
      </c>
      <c r="G10" t="s">
        <v>47</v>
      </c>
      <c r="H10" s="23">
        <f>DATE(2015,1,4)</f>
        <v>42008</v>
      </c>
      <c r="I10" s="1" t="s">
        <v>48</v>
      </c>
      <c r="J10" s="17">
        <f>$D$2-H10</f>
        <v>-4</v>
      </c>
      <c r="K10" t="s">
        <v>50</v>
      </c>
    </row>
    <row r="11" spans="1:11" ht="7.5" customHeight="1">
      <c r="A11" s="72"/>
      <c r="B11" s="6"/>
      <c r="C11" s="7"/>
      <c r="D11" s="8"/>
      <c r="E11" s="6"/>
      <c r="F11" s="6"/>
      <c r="G11" s="6"/>
      <c r="H11" s="6"/>
      <c r="I11" s="6"/>
      <c r="J11" s="6"/>
      <c r="K11" s="6"/>
    </row>
    <row r="12" spans="1:11">
      <c r="A12" s="71">
        <v>3</v>
      </c>
      <c r="C12" s="1" t="s">
        <v>16</v>
      </c>
    </row>
    <row r="13" spans="1:11">
      <c r="B13">
        <v>1</v>
      </c>
      <c r="C13" s="1" t="s">
        <v>20</v>
      </c>
      <c r="D13" s="92">
        <v>3187</v>
      </c>
      <c r="E13" t="s">
        <v>155</v>
      </c>
    </row>
    <row r="14" spans="1:11">
      <c r="B14">
        <v>2</v>
      </c>
      <c r="C14" s="1" t="s">
        <v>18</v>
      </c>
      <c r="D14" s="92">
        <v>1120</v>
      </c>
      <c r="E14" t="s">
        <v>155</v>
      </c>
    </row>
    <row r="15" spans="1:11">
      <c r="B15">
        <v>3</v>
      </c>
      <c r="C15" s="1" t="s">
        <v>21</v>
      </c>
      <c r="D15" s="9" t="s">
        <v>123</v>
      </c>
    </row>
    <row r="16" spans="1:11">
      <c r="B16">
        <v>3</v>
      </c>
      <c r="C16" s="1" t="s">
        <v>19</v>
      </c>
      <c r="D16" s="78">
        <v>2000</v>
      </c>
      <c r="E16" s="74" t="s">
        <v>128</v>
      </c>
    </row>
    <row r="17" spans="1:11">
      <c r="B17">
        <v>4</v>
      </c>
      <c r="C17" s="1" t="s">
        <v>117</v>
      </c>
    </row>
    <row r="18" spans="1:11">
      <c r="B18">
        <v>5</v>
      </c>
      <c r="C18" s="1" t="s">
        <v>118</v>
      </c>
    </row>
    <row r="19" spans="1:11" ht="6.75" customHeight="1">
      <c r="A19" s="72"/>
      <c r="B19" s="6"/>
      <c r="C19" s="7"/>
      <c r="D19" s="8"/>
      <c r="E19" s="6"/>
      <c r="F19" s="6"/>
      <c r="G19" s="6"/>
      <c r="H19" s="6"/>
      <c r="I19" s="6"/>
      <c r="J19" s="6"/>
      <c r="K19" s="6"/>
    </row>
    <row r="20" spans="1:11">
      <c r="A20" s="71">
        <v>4</v>
      </c>
      <c r="C20" s="1" t="s">
        <v>8</v>
      </c>
      <c r="D20" s="4">
        <v>140000000</v>
      </c>
      <c r="E20" t="s">
        <v>12</v>
      </c>
      <c r="F20" s="76">
        <f>D20/D14</f>
        <v>125000</v>
      </c>
      <c r="G20" t="s">
        <v>156</v>
      </c>
      <c r="K20" s="17">
        <f>HUF_EUR_2014_2015!E260</f>
        <v>314.89</v>
      </c>
    </row>
    <row r="21" spans="1:11">
      <c r="A21" s="71">
        <v>5</v>
      </c>
      <c r="C21" s="1" t="s">
        <v>9</v>
      </c>
      <c r="D21" s="10">
        <f>F21*12</f>
        <v>17381928</v>
      </c>
      <c r="E21" t="s">
        <v>11</v>
      </c>
      <c r="F21" s="4">
        <f>4600*K20</f>
        <v>1448494</v>
      </c>
      <c r="G21" t="s">
        <v>22</v>
      </c>
      <c r="H21" s="10">
        <f>F21/D14</f>
        <v>1293.2982142857143</v>
      </c>
      <c r="I21" t="s">
        <v>157</v>
      </c>
      <c r="J21" s="18">
        <f>H21/K20</f>
        <v>4.1071428571428577</v>
      </c>
      <c r="K21" t="s">
        <v>158</v>
      </c>
    </row>
    <row r="22" spans="1:11">
      <c r="A22" s="71">
        <v>6</v>
      </c>
      <c r="C22" s="1" t="s">
        <v>10</v>
      </c>
      <c r="D22" s="5">
        <f>D21/D20</f>
        <v>0.12415662857142858</v>
      </c>
      <c r="E22" t="s">
        <v>0</v>
      </c>
    </row>
    <row r="23" spans="1:11" ht="6" customHeight="1">
      <c r="A23" s="72"/>
      <c r="B23" s="6"/>
      <c r="C23" s="7"/>
      <c r="D23" s="8"/>
      <c r="E23" s="6"/>
      <c r="F23" s="6"/>
      <c r="G23" s="6"/>
      <c r="H23" s="6"/>
      <c r="I23" s="6"/>
      <c r="J23" s="6"/>
      <c r="K23" s="6"/>
    </row>
    <row r="24" spans="1:11">
      <c r="A24" s="71">
        <v>7</v>
      </c>
      <c r="C24" s="1" t="s">
        <v>13</v>
      </c>
      <c r="D24" s="5">
        <v>-0.3</v>
      </c>
    </row>
    <row r="25" spans="1:11">
      <c r="A25" s="71">
        <v>8</v>
      </c>
      <c r="C25" s="1" t="s">
        <v>14</v>
      </c>
      <c r="D25" s="5">
        <v>-0.1</v>
      </c>
    </row>
    <row r="26" spans="1:11">
      <c r="A26" s="71">
        <v>9</v>
      </c>
      <c r="C26" s="1" t="s">
        <v>31</v>
      </c>
      <c r="D26" s="5">
        <v>-0.05</v>
      </c>
    </row>
    <row r="27" spans="1:11">
      <c r="A27" s="71">
        <v>10</v>
      </c>
      <c r="C27" s="1" t="s">
        <v>32</v>
      </c>
      <c r="D27" s="10">
        <f>F27*12</f>
        <v>3174091.1999999997</v>
      </c>
      <c r="E27" t="s">
        <v>33</v>
      </c>
      <c r="F27" s="10">
        <f>H27*D14</f>
        <v>264507.59999999998</v>
      </c>
      <c r="G27" t="s">
        <v>22</v>
      </c>
      <c r="H27" s="10">
        <f>J27*K20</f>
        <v>236.16749999999999</v>
      </c>
      <c r="I27" t="s">
        <v>157</v>
      </c>
      <c r="J27" s="19">
        <v>0.75</v>
      </c>
      <c r="K27" t="s">
        <v>158</v>
      </c>
    </row>
    <row r="28" spans="1:11" ht="3.75" customHeight="1">
      <c r="A28" s="72"/>
      <c r="B28" s="6"/>
      <c r="C28" s="7"/>
      <c r="D28" s="8"/>
      <c r="E28" s="6"/>
      <c r="F28" s="6"/>
      <c r="G28" s="6"/>
      <c r="H28" s="6"/>
      <c r="I28" s="6"/>
      <c r="J28" s="6"/>
      <c r="K28" s="6"/>
    </row>
    <row r="29" spans="1:11">
      <c r="A29" s="71">
        <v>8</v>
      </c>
      <c r="C29" s="1" t="s">
        <v>15</v>
      </c>
      <c r="D29" s="10">
        <f>D20*(1+D24)</f>
        <v>98000000</v>
      </c>
    </row>
    <row r="30" spans="1:11">
      <c r="A30" s="71">
        <v>9</v>
      </c>
      <c r="C30" s="1" t="s">
        <v>34</v>
      </c>
    </row>
    <row r="31" spans="1:11">
      <c r="B31">
        <v>1</v>
      </c>
      <c r="C31" s="1" t="s">
        <v>35</v>
      </c>
      <c r="D31" s="10">
        <f>D21</f>
        <v>17381928</v>
      </c>
      <c r="E31" t="s">
        <v>11</v>
      </c>
    </row>
    <row r="32" spans="1:11">
      <c r="B32">
        <v>2</v>
      </c>
      <c r="C32" s="1" t="s">
        <v>36</v>
      </c>
      <c r="D32" s="10">
        <f>H32*F32</f>
        <v>-869096.4</v>
      </c>
      <c r="E32" t="s">
        <v>11</v>
      </c>
      <c r="F32" s="20">
        <f>D26</f>
        <v>-0.05</v>
      </c>
      <c r="H32" s="16">
        <f>D21</f>
        <v>17381928</v>
      </c>
    </row>
    <row r="33" spans="1:11">
      <c r="B33">
        <v>3</v>
      </c>
      <c r="C33" s="1" t="s">
        <v>37</v>
      </c>
      <c r="D33" s="10">
        <f>D27*-1</f>
        <v>-3174091.1999999997</v>
      </c>
      <c r="E33" t="s">
        <v>11</v>
      </c>
    </row>
    <row r="34" spans="1:11">
      <c r="B34">
        <v>4</v>
      </c>
      <c r="C34" s="1" t="s">
        <v>38</v>
      </c>
      <c r="D34" s="10">
        <f>SUM(D31:D33)</f>
        <v>13338740.4</v>
      </c>
      <c r="E34" t="s">
        <v>11</v>
      </c>
    </row>
    <row r="35" spans="1:11">
      <c r="B35">
        <v>5</v>
      </c>
      <c r="C35" s="1" t="s">
        <v>39</v>
      </c>
      <c r="D35" s="10">
        <f>ROUNDDOWN(D34,-4)</f>
        <v>13330000</v>
      </c>
      <c r="E35" t="s">
        <v>11</v>
      </c>
    </row>
    <row r="36" spans="1:11" ht="7.5" customHeight="1">
      <c r="A36" s="72"/>
      <c r="B36" s="6"/>
      <c r="C36" s="7"/>
      <c r="D36" s="8"/>
      <c r="E36" s="6"/>
      <c r="F36" s="6"/>
      <c r="G36" s="6"/>
      <c r="H36" s="6"/>
      <c r="I36" s="6"/>
      <c r="J36" s="6"/>
      <c r="K36" s="6"/>
    </row>
    <row r="37" spans="1:11">
      <c r="A37" s="71">
        <v>10</v>
      </c>
      <c r="C37" s="1" t="s">
        <v>40</v>
      </c>
      <c r="D37" s="10">
        <f>D29</f>
        <v>98000000</v>
      </c>
    </row>
    <row r="38" spans="1:11">
      <c r="A38" s="71">
        <v>11</v>
      </c>
      <c r="C38" s="1" t="s">
        <v>41</v>
      </c>
      <c r="D38" s="10">
        <f>D35</f>
        <v>13330000</v>
      </c>
    </row>
    <row r="39" spans="1:11">
      <c r="A39" s="71">
        <v>12</v>
      </c>
      <c r="C39" s="1" t="s">
        <v>42</v>
      </c>
      <c r="D39" s="21">
        <f>D38/D37</f>
        <v>0.1360204081632653</v>
      </c>
    </row>
    <row r="40" spans="1:11">
      <c r="A40" s="71">
        <v>13</v>
      </c>
      <c r="C40" s="1" t="s">
        <v>56</v>
      </c>
      <c r="D40" s="9">
        <f>1/D39</f>
        <v>7.3518379594898731</v>
      </c>
      <c r="E40" t="s">
        <v>57</v>
      </c>
    </row>
    <row r="41" spans="1:11" ht="19.5" customHeight="1">
      <c r="A41" s="73"/>
      <c r="B41" s="14"/>
      <c r="C41" s="69" t="s">
        <v>106</v>
      </c>
      <c r="D41" s="70"/>
      <c r="E41" s="14"/>
      <c r="F41" s="14"/>
      <c r="G41" s="14"/>
      <c r="H41" s="14"/>
      <c r="I41" s="14"/>
      <c r="J41" s="14"/>
      <c r="K41" s="14"/>
    </row>
    <row r="42" spans="1:11">
      <c r="A42" s="71">
        <v>14</v>
      </c>
      <c r="B42" t="s">
        <v>0</v>
      </c>
      <c r="C42" s="1" t="s">
        <v>107</v>
      </c>
      <c r="D42" s="10">
        <f>J42*F42</f>
        <v>300160000</v>
      </c>
      <c r="F42" s="93">
        <f>D14</f>
        <v>1120</v>
      </c>
      <c r="G42" t="s">
        <v>155</v>
      </c>
      <c r="H42" s="77" t="str">
        <f>'ÉKS-2014'!C9</f>
        <v>Irodaház-1
középszintű</v>
      </c>
      <c r="J42" s="10">
        <f>'ÉKS-2014'!R9</f>
        <v>268000</v>
      </c>
      <c r="K42" t="s">
        <v>162</v>
      </c>
    </row>
    <row r="43" spans="1:11">
      <c r="A43" s="71">
        <v>15</v>
      </c>
      <c r="B43" t="s">
        <v>0</v>
      </c>
      <c r="C43" s="1" t="s">
        <v>108</v>
      </c>
      <c r="D43" s="5">
        <v>0.2</v>
      </c>
    </row>
    <row r="44" spans="1:11">
      <c r="A44" s="71">
        <v>16</v>
      </c>
      <c r="B44" t="s">
        <v>0</v>
      </c>
      <c r="C44" s="1" t="s">
        <v>109</v>
      </c>
      <c r="D44" s="10">
        <f>D42*D43</f>
        <v>60032000</v>
      </c>
    </row>
    <row r="45" spans="1:11">
      <c r="A45" s="71">
        <v>17</v>
      </c>
      <c r="B45" t="s">
        <v>0</v>
      </c>
      <c r="C45" s="1" t="s">
        <v>111</v>
      </c>
      <c r="D45" s="10">
        <f>D42+D44</f>
        <v>360192000</v>
      </c>
    </row>
    <row r="46" spans="1:11">
      <c r="A46" s="71">
        <v>18</v>
      </c>
      <c r="B46" t="s">
        <v>0</v>
      </c>
      <c r="C46" s="1" t="s">
        <v>112</v>
      </c>
      <c r="D46" s="5">
        <v>0.7</v>
      </c>
    </row>
    <row r="47" spans="1:11">
      <c r="A47" s="71">
        <v>19</v>
      </c>
      <c r="B47" t="s">
        <v>0</v>
      </c>
      <c r="C47" s="1" t="s">
        <v>113</v>
      </c>
      <c r="D47" s="10">
        <f>D45*D46*-1</f>
        <v>-252134399.99999997</v>
      </c>
    </row>
    <row r="48" spans="1:11">
      <c r="A48" s="71">
        <v>20</v>
      </c>
      <c r="B48" t="s">
        <v>0</v>
      </c>
      <c r="C48" s="1" t="s">
        <v>114</v>
      </c>
      <c r="D48" s="10">
        <f>D45+D47</f>
        <v>108057600.00000003</v>
      </c>
    </row>
    <row r="49" spans="1:4">
      <c r="A49" s="71">
        <v>21</v>
      </c>
      <c r="B49" t="s">
        <v>0</v>
      </c>
      <c r="C49" s="1" t="s">
        <v>153</v>
      </c>
      <c r="D49" s="10">
        <f>D35</f>
        <v>13330000</v>
      </c>
    </row>
    <row r="50" spans="1:4">
      <c r="A50" s="71">
        <v>22</v>
      </c>
      <c r="B50" t="s">
        <v>0</v>
      </c>
      <c r="C50" s="1" t="s">
        <v>116</v>
      </c>
      <c r="D50" s="21">
        <f>D49/D48</f>
        <v>0.1233601338545368</v>
      </c>
    </row>
  </sheetData>
  <pageMargins left="0.70866141732283472" right="0.70866141732283472" top="0.51181102362204722" bottom="0.59055118110236227" header="0.31496062992125984" footer="0.31496062992125984"/>
  <pageSetup paperSize="9" scale="55" orientation="landscape" verticalDpi="0" r:id="rId1"/>
  <headerFooter>
    <oddFooter>&amp;L&amp;F/&amp;A&amp;R&amp;P/&amp;N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50"/>
  <sheetViews>
    <sheetView topLeftCell="A31" workbookViewId="0">
      <selection activeCell="A13" sqref="A1:IV65536"/>
    </sheetView>
  </sheetViews>
  <sheetFormatPr defaultRowHeight="20.25"/>
  <cols>
    <col min="1" max="1" width="8.75" style="71" customWidth="1"/>
    <col min="2" max="2" width="5.75" customWidth="1"/>
    <col min="3" max="3" width="53.125" style="1" customWidth="1"/>
    <col min="4" max="4" width="19.875" style="3" customWidth="1"/>
    <col min="5" max="5" width="13.625" customWidth="1"/>
    <col min="6" max="6" width="16.875" customWidth="1"/>
    <col min="7" max="7" width="10.375" customWidth="1"/>
    <col min="8" max="8" width="18.5" customWidth="1"/>
    <col min="9" max="9" width="11.25" customWidth="1"/>
    <col min="10" max="10" width="13.625" customWidth="1"/>
    <col min="11" max="11" width="13.5" customWidth="1"/>
  </cols>
  <sheetData>
    <row r="1" spans="1:11">
      <c r="A1" s="71">
        <v>1</v>
      </c>
      <c r="C1" s="1" t="s">
        <v>3</v>
      </c>
      <c r="D1" s="2" t="s">
        <v>133</v>
      </c>
    </row>
    <row r="2" spans="1:11">
      <c r="A2" s="71">
        <v>2</v>
      </c>
      <c r="C2" s="1" t="s">
        <v>49</v>
      </c>
      <c r="D2" s="22">
        <f>DATE(2015,1,12)</f>
        <v>42016</v>
      </c>
    </row>
    <row r="3" spans="1:11">
      <c r="A3" s="71">
        <v>2</v>
      </c>
      <c r="C3" s="1" t="s">
        <v>4</v>
      </c>
      <c r="D3" s="2"/>
    </row>
    <row r="4" spans="1:11">
      <c r="A4" s="71" t="s">
        <v>0</v>
      </c>
      <c r="B4">
        <v>1</v>
      </c>
      <c r="C4" s="1" t="s">
        <v>2</v>
      </c>
      <c r="D4" s="24" t="s">
        <v>0</v>
      </c>
    </row>
    <row r="5" spans="1:11">
      <c r="B5">
        <v>2</v>
      </c>
      <c r="C5" s="1" t="s">
        <v>5</v>
      </c>
      <c r="D5" s="2" t="s">
        <v>126</v>
      </c>
    </row>
    <row r="6" spans="1:11">
      <c r="B6">
        <v>3</v>
      </c>
      <c r="C6" s="1" t="s">
        <v>6</v>
      </c>
      <c r="D6" s="2" t="s">
        <v>132</v>
      </c>
    </row>
    <row r="7" spans="1:11">
      <c r="B7">
        <v>4</v>
      </c>
      <c r="C7" s="1" t="s">
        <v>7</v>
      </c>
      <c r="D7" s="2" t="s">
        <v>0</v>
      </c>
    </row>
    <row r="8" spans="1:11">
      <c r="B8">
        <v>5</v>
      </c>
      <c r="C8" s="1" t="s">
        <v>53</v>
      </c>
      <c r="D8" s="2" t="s">
        <v>55</v>
      </c>
    </row>
    <row r="9" spans="1:11">
      <c r="B9">
        <v>6</v>
      </c>
      <c r="C9" s="1" t="s">
        <v>43</v>
      </c>
      <c r="D9" s="2" t="s">
        <v>45</v>
      </c>
      <c r="E9" s="1" t="s">
        <v>46</v>
      </c>
      <c r="F9" s="2">
        <v>20820405</v>
      </c>
      <c r="G9" t="s">
        <v>47</v>
      </c>
      <c r="H9" s="23">
        <f>DATE(2015,1,12)</f>
        <v>42016</v>
      </c>
      <c r="I9" s="1" t="s">
        <v>48</v>
      </c>
      <c r="J9" s="17">
        <f>$D$2-H9</f>
        <v>0</v>
      </c>
      <c r="K9" t="s">
        <v>50</v>
      </c>
    </row>
    <row r="10" spans="1:11">
      <c r="B10">
        <v>7</v>
      </c>
      <c r="C10" s="1" t="s">
        <v>44</v>
      </c>
      <c r="D10" s="2" t="s">
        <v>45</v>
      </c>
      <c r="E10" s="1" t="s">
        <v>46</v>
      </c>
      <c r="F10" s="2">
        <v>21014267</v>
      </c>
      <c r="G10" t="s">
        <v>47</v>
      </c>
      <c r="H10" s="23">
        <f>DATE(2015,1,12)</f>
        <v>42016</v>
      </c>
      <c r="I10" s="1" t="s">
        <v>48</v>
      </c>
      <c r="J10" s="17">
        <f>$D$2-H10</f>
        <v>0</v>
      </c>
      <c r="K10" t="s">
        <v>50</v>
      </c>
    </row>
    <row r="11" spans="1:11" ht="7.5" customHeight="1">
      <c r="A11" s="72"/>
      <c r="B11" s="6"/>
      <c r="C11" s="7"/>
      <c r="D11" s="8"/>
      <c r="E11" s="6"/>
      <c r="F11" s="6"/>
      <c r="G11" s="6"/>
      <c r="H11" s="6"/>
      <c r="I11" s="6"/>
      <c r="J11" s="6"/>
      <c r="K11" s="6"/>
    </row>
    <row r="12" spans="1:11">
      <c r="A12" s="71">
        <v>3</v>
      </c>
      <c r="C12" s="1" t="s">
        <v>16</v>
      </c>
    </row>
    <row r="13" spans="1:11">
      <c r="B13">
        <v>1</v>
      </c>
      <c r="C13" s="1" t="s">
        <v>20</v>
      </c>
      <c r="D13" s="2">
        <v>2850</v>
      </c>
      <c r="E13" t="s">
        <v>17</v>
      </c>
    </row>
    <row r="14" spans="1:11">
      <c r="B14">
        <v>2</v>
      </c>
      <c r="C14" s="1" t="s">
        <v>18</v>
      </c>
      <c r="D14" s="2">
        <v>500</v>
      </c>
      <c r="E14" t="s">
        <v>17</v>
      </c>
    </row>
    <row r="15" spans="1:11">
      <c r="B15">
        <v>3</v>
      </c>
      <c r="C15" s="1" t="s">
        <v>21</v>
      </c>
      <c r="D15" s="9" t="s">
        <v>123</v>
      </c>
    </row>
    <row r="16" spans="1:11">
      <c r="B16">
        <v>3</v>
      </c>
      <c r="C16" s="1" t="s">
        <v>19</v>
      </c>
      <c r="D16" s="78" t="s">
        <v>131</v>
      </c>
      <c r="E16" s="74" t="s">
        <v>128</v>
      </c>
    </row>
    <row r="17" spans="1:11">
      <c r="B17">
        <v>4</v>
      </c>
      <c r="C17" s="1" t="s">
        <v>117</v>
      </c>
    </row>
    <row r="18" spans="1:11">
      <c r="B18">
        <v>5</v>
      </c>
      <c r="C18" s="1" t="s">
        <v>118</v>
      </c>
    </row>
    <row r="19" spans="1:11" ht="6.75" customHeight="1">
      <c r="A19" s="72"/>
      <c r="B19" s="6"/>
      <c r="C19" s="7"/>
      <c r="D19" s="8"/>
      <c r="E19" s="6"/>
      <c r="F19" s="6"/>
      <c r="G19" s="6"/>
      <c r="H19" s="6"/>
      <c r="I19" s="6"/>
      <c r="J19" s="6"/>
      <c r="K19" s="6"/>
    </row>
    <row r="20" spans="1:11">
      <c r="A20" s="71">
        <v>4</v>
      </c>
      <c r="C20" s="1" t="s">
        <v>8</v>
      </c>
      <c r="D20" s="4">
        <v>49500000</v>
      </c>
      <c r="E20" t="s">
        <v>12</v>
      </c>
      <c r="F20" s="76">
        <f>D20/D14</f>
        <v>99000</v>
      </c>
      <c r="G20" t="s">
        <v>124</v>
      </c>
      <c r="K20" s="17">
        <f>HUF_EUR_2014_2015!E260</f>
        <v>314.89</v>
      </c>
    </row>
    <row r="21" spans="1:11">
      <c r="A21" s="71">
        <v>5</v>
      </c>
      <c r="C21" s="1" t="s">
        <v>9</v>
      </c>
      <c r="D21" s="10">
        <f>F21*12</f>
        <v>1800000</v>
      </c>
      <c r="E21" t="s">
        <v>11</v>
      </c>
      <c r="F21" s="4">
        <v>150000</v>
      </c>
      <c r="G21" t="s">
        <v>22</v>
      </c>
      <c r="H21" s="10">
        <f>F21/D14</f>
        <v>300</v>
      </c>
      <c r="I21" t="s">
        <v>30</v>
      </c>
      <c r="J21" s="18">
        <f>H21/K20</f>
        <v>0.95271364603512343</v>
      </c>
      <c r="K21" t="s">
        <v>23</v>
      </c>
    </row>
    <row r="22" spans="1:11">
      <c r="A22" s="71">
        <v>6</v>
      </c>
      <c r="C22" s="1" t="s">
        <v>10</v>
      </c>
      <c r="D22" s="5">
        <f>D21/D20</f>
        <v>3.6363636363636362E-2</v>
      </c>
      <c r="E22" t="s">
        <v>0</v>
      </c>
    </row>
    <row r="23" spans="1:11" ht="6" customHeight="1">
      <c r="A23" s="72"/>
      <c r="B23" s="6"/>
      <c r="C23" s="7"/>
      <c r="D23" s="8"/>
      <c r="E23" s="6"/>
      <c r="F23" s="6"/>
      <c r="G23" s="6"/>
      <c r="H23" s="6"/>
      <c r="I23" s="6"/>
      <c r="J23" s="6"/>
      <c r="K23" s="6"/>
    </row>
    <row r="24" spans="1:11">
      <c r="A24" s="71">
        <v>7</v>
      </c>
      <c r="C24" s="1" t="s">
        <v>13</v>
      </c>
      <c r="D24" s="5">
        <v>-0.3</v>
      </c>
    </row>
    <row r="25" spans="1:11">
      <c r="A25" s="71">
        <v>8</v>
      </c>
      <c r="C25" s="1" t="s">
        <v>14</v>
      </c>
      <c r="D25" s="5">
        <v>-0.1</v>
      </c>
    </row>
    <row r="26" spans="1:11">
      <c r="A26" s="71">
        <v>9</v>
      </c>
      <c r="C26" s="1" t="s">
        <v>31</v>
      </c>
      <c r="D26" s="5">
        <v>-0.05</v>
      </c>
    </row>
    <row r="27" spans="1:11">
      <c r="A27" s="71">
        <v>10</v>
      </c>
      <c r="C27" s="1" t="s">
        <v>32</v>
      </c>
      <c r="D27" s="10">
        <f>F27*12</f>
        <v>1417005</v>
      </c>
      <c r="E27" t="s">
        <v>33</v>
      </c>
      <c r="F27" s="10">
        <f>H27*D14</f>
        <v>118083.75</v>
      </c>
      <c r="G27" t="s">
        <v>22</v>
      </c>
      <c r="H27" s="10">
        <f>J27*K20</f>
        <v>236.16749999999999</v>
      </c>
      <c r="I27" t="s">
        <v>30</v>
      </c>
      <c r="J27" s="19">
        <v>0.75</v>
      </c>
      <c r="K27" t="s">
        <v>23</v>
      </c>
    </row>
    <row r="28" spans="1:11" ht="3.75" customHeight="1">
      <c r="A28" s="72"/>
      <c r="B28" s="6"/>
      <c r="C28" s="7"/>
      <c r="D28" s="8"/>
      <c r="E28" s="6"/>
      <c r="F28" s="6"/>
      <c r="G28" s="6"/>
      <c r="H28" s="6"/>
      <c r="I28" s="6"/>
      <c r="J28" s="6"/>
      <c r="K28" s="6"/>
    </row>
    <row r="29" spans="1:11">
      <c r="A29" s="71">
        <v>8</v>
      </c>
      <c r="C29" s="1" t="s">
        <v>15</v>
      </c>
      <c r="D29" s="10">
        <f>D20*(1+D24)</f>
        <v>34650000</v>
      </c>
    </row>
    <row r="30" spans="1:11">
      <c r="A30" s="71">
        <v>9</v>
      </c>
      <c r="C30" s="1" t="s">
        <v>34</v>
      </c>
    </row>
    <row r="31" spans="1:11">
      <c r="B31">
        <v>1</v>
      </c>
      <c r="C31" s="1" t="s">
        <v>35</v>
      </c>
      <c r="D31" s="10">
        <f>D21</f>
        <v>1800000</v>
      </c>
      <c r="E31" t="s">
        <v>11</v>
      </c>
    </row>
    <row r="32" spans="1:11">
      <c r="B32">
        <v>2</v>
      </c>
      <c r="C32" s="1" t="s">
        <v>36</v>
      </c>
      <c r="D32" s="10">
        <f>H32*F32</f>
        <v>-90000</v>
      </c>
      <c r="E32" t="s">
        <v>11</v>
      </c>
      <c r="F32" s="20">
        <f>D26</f>
        <v>-0.05</v>
      </c>
      <c r="H32" s="16">
        <f>D21</f>
        <v>1800000</v>
      </c>
    </row>
    <row r="33" spans="1:11">
      <c r="B33">
        <v>3</v>
      </c>
      <c r="C33" s="1" t="s">
        <v>37</v>
      </c>
      <c r="D33" s="10">
        <f>D27*-1</f>
        <v>-1417005</v>
      </c>
      <c r="E33" t="s">
        <v>11</v>
      </c>
    </row>
    <row r="34" spans="1:11">
      <c r="B34">
        <v>4</v>
      </c>
      <c r="C34" s="1" t="s">
        <v>38</v>
      </c>
      <c r="D34" s="10">
        <f>SUM(D31:D33)</f>
        <v>292995</v>
      </c>
      <c r="E34" t="s">
        <v>11</v>
      </c>
    </row>
    <row r="35" spans="1:11">
      <c r="B35">
        <v>5</v>
      </c>
      <c r="C35" s="1" t="s">
        <v>39</v>
      </c>
      <c r="D35" s="10">
        <f>ROUNDDOWN(D34,-4)</f>
        <v>290000</v>
      </c>
      <c r="E35" t="s">
        <v>11</v>
      </c>
    </row>
    <row r="36" spans="1:11" ht="7.5" customHeight="1">
      <c r="A36" s="72"/>
      <c r="B36" s="6"/>
      <c r="C36" s="7"/>
      <c r="D36" s="8"/>
      <c r="E36" s="6"/>
      <c r="F36" s="6"/>
      <c r="G36" s="6"/>
      <c r="H36" s="6"/>
      <c r="I36" s="6"/>
      <c r="J36" s="6"/>
      <c r="K36" s="6"/>
    </row>
    <row r="37" spans="1:11">
      <c r="A37" s="71">
        <v>10</v>
      </c>
      <c r="C37" s="1" t="s">
        <v>40</v>
      </c>
      <c r="D37" s="10">
        <f>D29</f>
        <v>34650000</v>
      </c>
    </row>
    <row r="38" spans="1:11">
      <c r="A38" s="71">
        <v>11</v>
      </c>
      <c r="C38" s="1" t="s">
        <v>41</v>
      </c>
      <c r="D38" s="10">
        <f>D35</f>
        <v>290000</v>
      </c>
    </row>
    <row r="39" spans="1:11">
      <c r="A39" s="71">
        <v>12</v>
      </c>
      <c r="C39" s="1" t="s">
        <v>42</v>
      </c>
      <c r="D39" s="21">
        <f>D38/D37</f>
        <v>8.3694083694083703E-3</v>
      </c>
    </row>
    <row r="40" spans="1:11">
      <c r="A40" s="71">
        <v>13</v>
      </c>
      <c r="C40" s="1" t="s">
        <v>56</v>
      </c>
      <c r="D40" s="9">
        <f>1/D39</f>
        <v>119.48275862068964</v>
      </c>
      <c r="E40" t="s">
        <v>57</v>
      </c>
    </row>
    <row r="41" spans="1:11" ht="19.5" customHeight="1">
      <c r="A41" s="73"/>
      <c r="B41" s="14"/>
      <c r="C41" s="69" t="s">
        <v>106</v>
      </c>
      <c r="D41" s="70"/>
      <c r="E41" s="14"/>
      <c r="F41" s="14"/>
      <c r="G41" s="14"/>
      <c r="H41" s="14"/>
      <c r="I41" s="14"/>
      <c r="J41" s="14"/>
      <c r="K41" s="14"/>
    </row>
    <row r="42" spans="1:11">
      <c r="A42" s="71">
        <v>14</v>
      </c>
      <c r="B42" t="s">
        <v>0</v>
      </c>
      <c r="C42" s="1" t="s">
        <v>107</v>
      </c>
      <c r="D42" s="10">
        <f>J42*F42</f>
        <v>134000000</v>
      </c>
      <c r="F42" s="17">
        <f>D14</f>
        <v>500</v>
      </c>
      <c r="G42" t="s">
        <v>17</v>
      </c>
      <c r="H42" s="77" t="str">
        <f>'ÉKS-2014'!C9</f>
        <v>Irodaház-1
középszintű</v>
      </c>
      <c r="J42" s="10">
        <f>'ÉKS-2014'!R9</f>
        <v>268000</v>
      </c>
      <c r="K42" t="s">
        <v>110</v>
      </c>
    </row>
    <row r="43" spans="1:11">
      <c r="A43" s="71">
        <v>15</v>
      </c>
      <c r="B43" t="s">
        <v>0</v>
      </c>
      <c r="C43" s="1" t="s">
        <v>108</v>
      </c>
      <c r="D43" s="5">
        <v>0.2</v>
      </c>
    </row>
    <row r="44" spans="1:11">
      <c r="A44" s="71">
        <v>16</v>
      </c>
      <c r="B44" t="s">
        <v>0</v>
      </c>
      <c r="C44" s="1" t="s">
        <v>109</v>
      </c>
      <c r="D44" s="10">
        <f>D42*D43</f>
        <v>26800000</v>
      </c>
    </row>
    <row r="45" spans="1:11">
      <c r="A45" s="71">
        <v>17</v>
      </c>
      <c r="B45" t="s">
        <v>0</v>
      </c>
      <c r="C45" s="1" t="s">
        <v>111</v>
      </c>
      <c r="D45" s="10">
        <f>D42+D44</f>
        <v>160800000</v>
      </c>
    </row>
    <row r="46" spans="1:11">
      <c r="A46" s="71">
        <v>18</v>
      </c>
      <c r="B46" t="s">
        <v>0</v>
      </c>
      <c r="C46" s="1" t="s">
        <v>112</v>
      </c>
      <c r="D46" s="5">
        <v>0.4</v>
      </c>
    </row>
    <row r="47" spans="1:11">
      <c r="A47" s="71">
        <v>19</v>
      </c>
      <c r="B47" t="s">
        <v>0</v>
      </c>
      <c r="C47" s="1" t="s">
        <v>113</v>
      </c>
      <c r="D47" s="10">
        <f>D45*D46*-1</f>
        <v>-64320000</v>
      </c>
    </row>
    <row r="48" spans="1:11">
      <c r="A48" s="71">
        <v>20</v>
      </c>
      <c r="B48" t="s">
        <v>0</v>
      </c>
      <c r="C48" s="1" t="s">
        <v>114</v>
      </c>
      <c r="D48" s="10">
        <f>D45+D47</f>
        <v>96480000</v>
      </c>
    </row>
    <row r="49" spans="1:4">
      <c r="A49" s="71">
        <v>21</v>
      </c>
      <c r="B49" t="s">
        <v>0</v>
      </c>
      <c r="C49" s="1" t="s">
        <v>115</v>
      </c>
      <c r="D49" s="10">
        <f>D35</f>
        <v>290000</v>
      </c>
    </row>
    <row r="50" spans="1:4">
      <c r="A50" s="71">
        <v>22</v>
      </c>
      <c r="B50" t="s">
        <v>0</v>
      </c>
      <c r="C50" s="1" t="s">
        <v>116</v>
      </c>
      <c r="D50" s="21">
        <f>D49/D48</f>
        <v>3.0058043117744612E-3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0"/>
  <sheetViews>
    <sheetView topLeftCell="A25" zoomScale="90" zoomScaleNormal="90" workbookViewId="0">
      <selection activeCell="D50" sqref="D50"/>
    </sheetView>
  </sheetViews>
  <sheetFormatPr defaultRowHeight="20.25"/>
  <cols>
    <col min="1" max="1" width="8.75" style="71" customWidth="1"/>
    <col min="2" max="2" width="5.75" customWidth="1"/>
    <col min="3" max="3" width="53.125" style="1" customWidth="1"/>
    <col min="4" max="4" width="19.875" style="3" customWidth="1"/>
    <col min="5" max="5" width="13.625" customWidth="1"/>
    <col min="6" max="6" width="16.875" customWidth="1"/>
    <col min="7" max="7" width="10.375" customWidth="1"/>
    <col min="8" max="8" width="18.5" customWidth="1"/>
    <col min="9" max="9" width="11.25" customWidth="1"/>
    <col min="10" max="10" width="16.625" customWidth="1"/>
    <col min="11" max="11" width="13.5" customWidth="1"/>
  </cols>
  <sheetData>
    <row r="1" spans="1:11">
      <c r="A1" s="71">
        <v>1</v>
      </c>
      <c r="C1" s="1" t="s">
        <v>3</v>
      </c>
      <c r="D1" s="2" t="s">
        <v>169</v>
      </c>
    </row>
    <row r="2" spans="1:11">
      <c r="A2" s="71">
        <v>2</v>
      </c>
      <c r="C2" s="1" t="s">
        <v>49</v>
      </c>
      <c r="D2" s="22">
        <f>DATE(2014,12,31)</f>
        <v>42004</v>
      </c>
    </row>
    <row r="3" spans="1:11">
      <c r="A3" s="71">
        <v>2</v>
      </c>
      <c r="C3" s="1" t="s">
        <v>4</v>
      </c>
      <c r="D3" s="2"/>
    </row>
    <row r="4" spans="1:11">
      <c r="A4" s="71" t="s">
        <v>0</v>
      </c>
      <c r="B4">
        <v>1</v>
      </c>
      <c r="C4" s="1" t="s">
        <v>2</v>
      </c>
      <c r="D4" s="24" t="s">
        <v>0</v>
      </c>
    </row>
    <row r="5" spans="1:11">
      <c r="B5">
        <v>2</v>
      </c>
      <c r="C5" s="1" t="s">
        <v>5</v>
      </c>
      <c r="D5" s="2" t="s">
        <v>166</v>
      </c>
    </row>
    <row r="6" spans="1:11">
      <c r="B6">
        <v>3</v>
      </c>
      <c r="C6" s="1" t="s">
        <v>6</v>
      </c>
      <c r="D6" s="2" t="s">
        <v>167</v>
      </c>
    </row>
    <row r="7" spans="1:11">
      <c r="B7">
        <v>4</v>
      </c>
      <c r="C7" s="1" t="s">
        <v>7</v>
      </c>
      <c r="D7" s="2" t="s">
        <v>0</v>
      </c>
    </row>
    <row r="8" spans="1:11">
      <c r="B8">
        <v>5</v>
      </c>
      <c r="C8" s="1" t="s">
        <v>53</v>
      </c>
      <c r="D8" s="2" t="s">
        <v>55</v>
      </c>
    </row>
    <row r="9" spans="1:11">
      <c r="B9">
        <v>6</v>
      </c>
      <c r="C9" s="1" t="s">
        <v>43</v>
      </c>
      <c r="D9" s="2" t="s">
        <v>45</v>
      </c>
      <c r="E9" s="1" t="s">
        <v>46</v>
      </c>
      <c r="F9" s="2">
        <v>21080580</v>
      </c>
      <c r="G9" t="s">
        <v>47</v>
      </c>
      <c r="H9" s="23">
        <f>DATE(2015,1,18)</f>
        <v>42022</v>
      </c>
      <c r="I9" s="1" t="s">
        <v>48</v>
      </c>
      <c r="J9" s="17">
        <f>$D$2-H9</f>
        <v>-18</v>
      </c>
      <c r="K9" t="s">
        <v>50</v>
      </c>
    </row>
    <row r="10" spans="1:11">
      <c r="B10">
        <v>7</v>
      </c>
      <c r="C10" s="1" t="s">
        <v>44</v>
      </c>
      <c r="D10" s="2" t="s">
        <v>45</v>
      </c>
      <c r="E10" s="1" t="s">
        <v>46</v>
      </c>
      <c r="F10" s="2">
        <v>21080580</v>
      </c>
      <c r="G10" t="s">
        <v>47</v>
      </c>
      <c r="H10" s="23">
        <f>DATE(2015,1,18)</f>
        <v>42022</v>
      </c>
      <c r="I10" s="1" t="s">
        <v>48</v>
      </c>
      <c r="J10" s="17">
        <f>$D$2-H10</f>
        <v>-18</v>
      </c>
      <c r="K10" t="s">
        <v>50</v>
      </c>
    </row>
    <row r="11" spans="1:11" ht="7.5" customHeight="1">
      <c r="A11" s="72"/>
      <c r="B11" s="6"/>
      <c r="C11" s="7"/>
      <c r="D11" s="8"/>
      <c r="E11" s="6"/>
      <c r="F11" s="6"/>
      <c r="G11" s="6"/>
      <c r="H11" s="6"/>
      <c r="I11" s="6"/>
      <c r="J11" s="6"/>
      <c r="K11" s="6"/>
    </row>
    <row r="12" spans="1:11">
      <c r="A12" s="71">
        <v>3</v>
      </c>
      <c r="C12" s="1" t="s">
        <v>16</v>
      </c>
      <c r="F12" s="14">
        <v>1</v>
      </c>
      <c r="G12" s="14" t="s">
        <v>173</v>
      </c>
      <c r="H12" s="14"/>
      <c r="I12" s="18">
        <v>7.9</v>
      </c>
      <c r="J12" s="10">
        <f>I12*$K$20</f>
        <v>2487.6309999999999</v>
      </c>
      <c r="K12" s="14" t="s">
        <v>176</v>
      </c>
    </row>
    <row r="13" spans="1:11">
      <c r="B13">
        <v>1</v>
      </c>
      <c r="C13" s="1" t="s">
        <v>20</v>
      </c>
      <c r="D13" s="92">
        <v>78000</v>
      </c>
      <c r="E13" t="s">
        <v>155</v>
      </c>
      <c r="F13" s="14">
        <v>2</v>
      </c>
      <c r="G13" s="14" t="s">
        <v>174</v>
      </c>
      <c r="H13" s="14"/>
      <c r="I13" s="18">
        <v>30</v>
      </c>
      <c r="J13" s="10">
        <f>I13*$K$20</f>
        <v>9446.6999999999989</v>
      </c>
      <c r="K13" s="14" t="s">
        <v>176</v>
      </c>
    </row>
    <row r="14" spans="1:11">
      <c r="B14">
        <v>2</v>
      </c>
      <c r="C14" s="1" t="s">
        <v>18</v>
      </c>
      <c r="D14" s="92">
        <f>60+1298+1114+19887+2153+6480</f>
        <v>30992</v>
      </c>
      <c r="E14" t="s">
        <v>155</v>
      </c>
      <c r="F14" s="14"/>
      <c r="G14" s="14" t="s">
        <v>175</v>
      </c>
      <c r="H14" s="14"/>
      <c r="I14" s="18">
        <v>180</v>
      </c>
      <c r="J14" s="10">
        <f>I14*$K$20</f>
        <v>56680.2</v>
      </c>
      <c r="K14" s="14" t="s">
        <v>176</v>
      </c>
    </row>
    <row r="15" spans="1:11">
      <c r="B15">
        <v>3</v>
      </c>
      <c r="C15" s="1" t="s">
        <v>21</v>
      </c>
      <c r="D15" s="9">
        <f>D14/D13</f>
        <v>0.39733333333333332</v>
      </c>
      <c r="F15" s="14"/>
      <c r="G15" s="14"/>
      <c r="H15" s="14"/>
      <c r="I15" s="14"/>
      <c r="J15" s="14"/>
      <c r="K15" s="14"/>
    </row>
    <row r="16" spans="1:11">
      <c r="B16">
        <v>3</v>
      </c>
      <c r="C16" s="1" t="s">
        <v>19</v>
      </c>
      <c r="D16" s="78" t="s">
        <v>168</v>
      </c>
      <c r="E16" s="74" t="s">
        <v>128</v>
      </c>
      <c r="F16" s="14">
        <v>3</v>
      </c>
      <c r="G16" s="14" t="s">
        <v>177</v>
      </c>
      <c r="H16" s="14"/>
      <c r="I16" s="19">
        <v>140</v>
      </c>
      <c r="J16" s="10">
        <f>I16*$K$20</f>
        <v>44084.6</v>
      </c>
      <c r="K16" s="14" t="s">
        <v>176</v>
      </c>
    </row>
    <row r="17" spans="1:11">
      <c r="B17">
        <v>4</v>
      </c>
      <c r="C17" s="1" t="s">
        <v>117</v>
      </c>
      <c r="F17" s="14">
        <v>4</v>
      </c>
      <c r="G17" s="14" t="s">
        <v>178</v>
      </c>
      <c r="H17" s="14"/>
      <c r="I17" s="94">
        <f>D14</f>
        <v>30992</v>
      </c>
      <c r="J17" s="10">
        <f>J16*I17</f>
        <v>1366269923.2</v>
      </c>
      <c r="K17" s="14"/>
    </row>
    <row r="18" spans="1:11">
      <c r="B18">
        <v>5</v>
      </c>
      <c r="C18" s="1" t="s">
        <v>118</v>
      </c>
      <c r="F18" s="14"/>
      <c r="G18" s="14"/>
      <c r="H18" s="14"/>
      <c r="I18" s="14"/>
      <c r="J18" s="14"/>
      <c r="K18" s="14"/>
    </row>
    <row r="19" spans="1:11" ht="6.75" customHeight="1">
      <c r="A19" s="72"/>
      <c r="B19" s="6"/>
      <c r="C19" s="7"/>
      <c r="D19" s="8"/>
      <c r="E19" s="6"/>
      <c r="F19" s="6"/>
      <c r="G19" s="6"/>
      <c r="H19" s="6"/>
      <c r="I19" s="6"/>
      <c r="J19" s="6"/>
      <c r="K19" s="6"/>
    </row>
    <row r="20" spans="1:11">
      <c r="A20" s="71">
        <v>4</v>
      </c>
      <c r="C20" s="1" t="s">
        <v>8</v>
      </c>
      <c r="D20" s="4">
        <v>1350000000</v>
      </c>
      <c r="E20" t="s">
        <v>12</v>
      </c>
      <c r="F20" s="76">
        <f>D20/D14</f>
        <v>43559.628291171917</v>
      </c>
      <c r="G20" t="s">
        <v>156</v>
      </c>
      <c r="K20" s="17">
        <f>HUF_EUR_2014_2015!E260</f>
        <v>314.89</v>
      </c>
    </row>
    <row r="21" spans="1:11">
      <c r="A21" s="71">
        <v>5</v>
      </c>
      <c r="C21" s="1" t="s">
        <v>9</v>
      </c>
      <c r="D21" s="10">
        <f>F21*12</f>
        <v>456724517.18399996</v>
      </c>
      <c r="E21" t="s">
        <v>11</v>
      </c>
      <c r="F21" s="4">
        <f>3.9*D14*K20</f>
        <v>38060376.431999996</v>
      </c>
      <c r="G21" t="s">
        <v>22</v>
      </c>
      <c r="H21" s="10">
        <f>F21/D14</f>
        <v>1228.0709999999999</v>
      </c>
      <c r="I21" t="s">
        <v>157</v>
      </c>
      <c r="J21" s="18">
        <f>H21/K20</f>
        <v>3.9</v>
      </c>
      <c r="K21" t="s">
        <v>158</v>
      </c>
    </row>
    <row r="22" spans="1:11">
      <c r="A22" s="71">
        <v>6</v>
      </c>
      <c r="C22" s="1" t="s">
        <v>10</v>
      </c>
      <c r="D22" s="5">
        <f>D21/D20</f>
        <v>0.33831445717333331</v>
      </c>
      <c r="E22" t="s">
        <v>0</v>
      </c>
    </row>
    <row r="23" spans="1:11" ht="6" customHeight="1">
      <c r="A23" s="72"/>
      <c r="B23" s="6"/>
      <c r="C23" s="7"/>
      <c r="D23" s="8"/>
      <c r="E23" s="6"/>
      <c r="F23" s="6"/>
      <c r="G23" s="6"/>
      <c r="H23" s="6"/>
      <c r="I23" s="6"/>
      <c r="J23" s="6"/>
      <c r="K23" s="6"/>
    </row>
    <row r="24" spans="1:11">
      <c r="A24" s="71">
        <v>7</v>
      </c>
      <c r="C24" s="1" t="s">
        <v>13</v>
      </c>
      <c r="D24" s="5">
        <v>-0.3</v>
      </c>
    </row>
    <row r="25" spans="1:11">
      <c r="A25" s="71">
        <v>8</v>
      </c>
      <c r="C25" s="1" t="s">
        <v>14</v>
      </c>
      <c r="D25" s="5">
        <v>-0.3</v>
      </c>
    </row>
    <row r="26" spans="1:11">
      <c r="A26" s="71">
        <v>9</v>
      </c>
      <c r="C26" s="1" t="s">
        <v>31</v>
      </c>
      <c r="D26" s="5">
        <v>-0.4</v>
      </c>
    </row>
    <row r="27" spans="1:11">
      <c r="A27" s="71">
        <v>10</v>
      </c>
      <c r="C27" s="1" t="s">
        <v>32</v>
      </c>
      <c r="D27" s="10">
        <f>F27*12</f>
        <v>87831637.919999987</v>
      </c>
      <c r="E27" t="s">
        <v>33</v>
      </c>
      <c r="F27" s="10">
        <f>H27*D14</f>
        <v>7319303.1599999992</v>
      </c>
      <c r="G27" t="s">
        <v>22</v>
      </c>
      <c r="H27" s="10">
        <f>J27*K20</f>
        <v>236.16749999999999</v>
      </c>
      <c r="I27" t="s">
        <v>157</v>
      </c>
      <c r="J27" s="19">
        <v>0.75</v>
      </c>
      <c r="K27" t="s">
        <v>158</v>
      </c>
    </row>
    <row r="28" spans="1:11" ht="3.75" customHeight="1">
      <c r="A28" s="72"/>
      <c r="B28" s="6"/>
      <c r="C28" s="7"/>
      <c r="D28" s="8"/>
      <c r="E28" s="6"/>
      <c r="F28" s="6"/>
      <c r="G28" s="6"/>
      <c r="H28" s="6"/>
      <c r="I28" s="6"/>
      <c r="J28" s="6"/>
      <c r="K28" s="6"/>
    </row>
    <row r="29" spans="1:11">
      <c r="A29" s="71">
        <v>8</v>
      </c>
      <c r="C29" s="1" t="s">
        <v>15</v>
      </c>
      <c r="D29" s="10">
        <f>D20*(1+D24)</f>
        <v>944999999.99999988</v>
      </c>
    </row>
    <row r="30" spans="1:11">
      <c r="A30" s="71">
        <v>9</v>
      </c>
      <c r="C30" s="1" t="s">
        <v>34</v>
      </c>
    </row>
    <row r="31" spans="1:11">
      <c r="B31">
        <v>1</v>
      </c>
      <c r="C31" s="1" t="s">
        <v>35</v>
      </c>
      <c r="D31" s="10">
        <f>D21</f>
        <v>456724517.18399996</v>
      </c>
      <c r="E31" t="s">
        <v>11</v>
      </c>
    </row>
    <row r="32" spans="1:11">
      <c r="B32">
        <v>2</v>
      </c>
      <c r="C32" s="1" t="s">
        <v>36</v>
      </c>
      <c r="D32" s="10">
        <f>H32*F32</f>
        <v>-182689806.87360001</v>
      </c>
      <c r="E32" t="s">
        <v>11</v>
      </c>
      <c r="F32" s="20">
        <f>D26</f>
        <v>-0.4</v>
      </c>
      <c r="H32" s="16">
        <f>D21</f>
        <v>456724517.18399996</v>
      </c>
    </row>
    <row r="33" spans="1:11">
      <c r="B33">
        <v>3</v>
      </c>
      <c r="C33" s="1" t="s">
        <v>37</v>
      </c>
      <c r="D33" s="10">
        <f>D27*-1</f>
        <v>-87831637.919999987</v>
      </c>
      <c r="E33" t="s">
        <v>11</v>
      </c>
    </row>
    <row r="34" spans="1:11">
      <c r="B34">
        <v>4</v>
      </c>
      <c r="C34" s="1" t="s">
        <v>38</v>
      </c>
      <c r="D34" s="10">
        <f>SUM(D31:D33)</f>
        <v>186203072.39039996</v>
      </c>
      <c r="E34" t="s">
        <v>11</v>
      </c>
    </row>
    <row r="35" spans="1:11">
      <c r="B35">
        <v>5</v>
      </c>
      <c r="C35" s="1" t="s">
        <v>39</v>
      </c>
      <c r="D35" s="10">
        <f>ROUNDDOWN(D34,-4)</f>
        <v>186200000</v>
      </c>
      <c r="E35" t="s">
        <v>11</v>
      </c>
    </row>
    <row r="36" spans="1:11" ht="7.5" customHeight="1">
      <c r="A36" s="72"/>
      <c r="B36" s="6"/>
      <c r="C36" s="7"/>
      <c r="D36" s="8"/>
      <c r="E36" s="6"/>
      <c r="F36" s="6"/>
      <c r="G36" s="6"/>
      <c r="H36" s="6"/>
      <c r="I36" s="6"/>
      <c r="J36" s="6"/>
      <c r="K36" s="6"/>
    </row>
    <row r="37" spans="1:11">
      <c r="A37" s="71">
        <v>10</v>
      </c>
      <c r="C37" s="1" t="s">
        <v>40</v>
      </c>
      <c r="D37" s="10">
        <f>D29</f>
        <v>944999999.99999988</v>
      </c>
    </row>
    <row r="38" spans="1:11">
      <c r="A38" s="71">
        <v>11</v>
      </c>
      <c r="C38" s="1" t="s">
        <v>41</v>
      </c>
      <c r="D38" s="10">
        <f>D35</f>
        <v>186200000</v>
      </c>
    </row>
    <row r="39" spans="1:11">
      <c r="A39" s="71">
        <v>12</v>
      </c>
      <c r="C39" s="1" t="s">
        <v>42</v>
      </c>
      <c r="D39" s="21">
        <f>D38/D37</f>
        <v>0.19703703703703707</v>
      </c>
    </row>
    <row r="40" spans="1:11">
      <c r="A40" s="71">
        <v>13</v>
      </c>
      <c r="C40" s="1" t="s">
        <v>56</v>
      </c>
      <c r="D40" s="9">
        <f>1/D39</f>
        <v>5.0751879699248112</v>
      </c>
      <c r="E40" t="s">
        <v>57</v>
      </c>
    </row>
    <row r="41" spans="1:11" ht="19.5" customHeight="1">
      <c r="A41" s="73"/>
      <c r="B41" s="14"/>
      <c r="C41" s="69" t="s">
        <v>106</v>
      </c>
      <c r="D41" s="70"/>
      <c r="E41" s="14"/>
      <c r="F41" s="14"/>
      <c r="G41" s="14"/>
      <c r="H41" s="14"/>
      <c r="I41" s="14"/>
      <c r="J41" s="14"/>
      <c r="K41" s="14"/>
    </row>
    <row r="42" spans="1:11">
      <c r="A42" s="71">
        <v>14</v>
      </c>
      <c r="B42" t="s">
        <v>0</v>
      </c>
      <c r="C42" s="1" t="s">
        <v>107</v>
      </c>
      <c r="D42" s="10">
        <f>J42*F42</f>
        <v>3874000000</v>
      </c>
      <c r="F42" s="93">
        <f>D14</f>
        <v>30992</v>
      </c>
      <c r="G42" t="s">
        <v>155</v>
      </c>
      <c r="H42" s="77" t="s">
        <v>130</v>
      </c>
      <c r="J42" s="4">
        <v>125000</v>
      </c>
      <c r="K42" t="s">
        <v>162</v>
      </c>
    </row>
    <row r="43" spans="1:11">
      <c r="A43" s="71">
        <v>15</v>
      </c>
      <c r="B43" t="s">
        <v>0</v>
      </c>
      <c r="C43" s="1" t="s">
        <v>108</v>
      </c>
      <c r="D43" s="5">
        <v>0.15</v>
      </c>
      <c r="H43" s="77" t="str">
        <f>'ÉKS-2014'!C8</f>
        <v>Családi
ház</v>
      </c>
      <c r="J43" s="10">
        <f>'ÉKS-2014'!R8</f>
        <v>250400</v>
      </c>
      <c r="K43" t="s">
        <v>162</v>
      </c>
    </row>
    <row r="44" spans="1:11">
      <c r="A44" s="71">
        <v>16</v>
      </c>
      <c r="B44" t="s">
        <v>0</v>
      </c>
      <c r="C44" s="1" t="s">
        <v>109</v>
      </c>
      <c r="D44" s="10">
        <f>D42*D43</f>
        <v>581100000</v>
      </c>
    </row>
    <row r="45" spans="1:11">
      <c r="A45" s="71">
        <v>17</v>
      </c>
      <c r="B45" t="s">
        <v>0</v>
      </c>
      <c r="C45" s="1" t="s">
        <v>111</v>
      </c>
      <c r="D45" s="10">
        <f>D42+D44</f>
        <v>4455100000</v>
      </c>
    </row>
    <row r="46" spans="1:11">
      <c r="A46" s="71">
        <v>18</v>
      </c>
      <c r="B46" t="s">
        <v>0</v>
      </c>
      <c r="C46" s="1" t="s">
        <v>112</v>
      </c>
      <c r="D46" s="5">
        <v>0.65</v>
      </c>
    </row>
    <row r="47" spans="1:11">
      <c r="A47" s="71">
        <v>19</v>
      </c>
      <c r="B47" t="s">
        <v>0</v>
      </c>
      <c r="C47" s="1" t="s">
        <v>113</v>
      </c>
      <c r="D47" s="10">
        <f>D45*D46*-1</f>
        <v>-2895815000</v>
      </c>
    </row>
    <row r="48" spans="1:11">
      <c r="A48" s="71">
        <v>20</v>
      </c>
      <c r="B48" t="s">
        <v>0</v>
      </c>
      <c r="C48" s="1" t="s">
        <v>114</v>
      </c>
      <c r="D48" s="10">
        <f>D45+D47</f>
        <v>1559285000</v>
      </c>
    </row>
    <row r="49" spans="1:4">
      <c r="A49" s="71">
        <v>21</v>
      </c>
      <c r="B49" t="s">
        <v>0</v>
      </c>
      <c r="C49" s="1" t="s">
        <v>153</v>
      </c>
      <c r="D49" s="10">
        <f>D35</f>
        <v>186200000</v>
      </c>
    </row>
    <row r="50" spans="1:4">
      <c r="A50" s="71">
        <v>22</v>
      </c>
      <c r="B50" t="s">
        <v>0</v>
      </c>
      <c r="C50" s="1" t="s">
        <v>116</v>
      </c>
      <c r="D50" s="21">
        <f>D49/D48</f>
        <v>0.11941370564072636</v>
      </c>
    </row>
  </sheetData>
  <pageMargins left="0.70866141732283472" right="0.70866141732283472" top="0.51181102362204722" bottom="0.51181102362204722" header="0.31496062992125984" footer="0.31496062992125984"/>
  <pageSetup paperSize="9" scale="55" orientation="landscape" verticalDpi="0" r:id="rId1"/>
  <headerFooter>
    <oddFooter>&amp;L&amp;F/&amp;A&amp;R&amp;P/&amp;N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1</vt:lpstr>
      <vt:lpstr>DIREKT_TŐKÉSÍTÉS_ÖSSZEFOG</vt:lpstr>
      <vt:lpstr>0_BP_VIII</vt:lpstr>
      <vt:lpstr>3_Lőrinci</vt:lpstr>
      <vt:lpstr>1_Debrecen</vt:lpstr>
      <vt:lpstr>2_Nyíregyháza_1</vt:lpstr>
      <vt:lpstr>3_Nyíregyháza_2</vt:lpstr>
      <vt:lpstr>5_Gyönygyös</vt:lpstr>
      <vt:lpstr>4_Alsózsolca</vt:lpstr>
      <vt:lpstr>HUF_EUR_2014_2015</vt:lpstr>
      <vt:lpstr>ÉKS-2014</vt:lpstr>
      <vt:lpstr>'ÉKS-2014'!Nyomtatási_terület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Márkus László</cp:lastModifiedBy>
  <cp:lastPrinted>2015-01-12T10:52:12Z</cp:lastPrinted>
  <dcterms:created xsi:type="dcterms:W3CDTF">2015-01-12T06:11:51Z</dcterms:created>
  <dcterms:modified xsi:type="dcterms:W3CDTF">2015-01-22T14:01:48Z</dcterms:modified>
</cp:coreProperties>
</file>